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3"/>
  </bookViews>
  <sheets>
    <sheet name="Tade" sheetId="1" r:id="rId1"/>
    <sheet name="Tade CF" sheetId="2" r:id="rId2"/>
    <sheet name="Wilson" sheetId="3" r:id="rId3"/>
    <sheet name="WilsonCF" sheetId="4" r:id="rId4"/>
  </sheets>
  <definedNames/>
  <calcPr fullCalcOnLoad="1"/>
</workbook>
</file>

<file path=xl/sharedStrings.xml><?xml version="1.0" encoding="utf-8"?>
<sst xmlns="http://schemas.openxmlformats.org/spreadsheetml/2006/main" count="100" uniqueCount="48">
  <si>
    <t>Assumptions ($ millions)</t>
  </si>
  <si>
    <t>Length of Project (years):</t>
  </si>
  <si>
    <t>Year 0</t>
  </si>
  <si>
    <t>Year 1</t>
  </si>
  <si>
    <t>Year 2</t>
  </si>
  <si>
    <t>Year 3</t>
  </si>
  <si>
    <t>A/P</t>
  </si>
  <si>
    <t>Tax Rate:</t>
  </si>
  <si>
    <t>Revenues</t>
  </si>
  <si>
    <t>Variable Costs</t>
  </si>
  <si>
    <t xml:space="preserve">      Before tax income</t>
  </si>
  <si>
    <t>Taxes</t>
  </si>
  <si>
    <t xml:space="preserve">      Net Income</t>
  </si>
  <si>
    <t>Plus Depreciation of Equipment</t>
  </si>
  <si>
    <t>Change in NWC</t>
  </si>
  <si>
    <t xml:space="preserve">     Net Operating Cash Flows</t>
  </si>
  <si>
    <t>Project Net Cash Flows</t>
  </si>
  <si>
    <t>Cumulative Cash Flows</t>
  </si>
  <si>
    <t>Book Value Equipment</t>
  </si>
  <si>
    <t xml:space="preserve">  NWC (A/R+Inv-A/P)</t>
  </si>
  <si>
    <t>Analysis of Project</t>
  </si>
  <si>
    <t>Assume Cost of Capital:</t>
  </si>
  <si>
    <t>Payback:</t>
  </si>
  <si>
    <t>Net Present Value:</t>
  </si>
  <si>
    <t>IRR:</t>
  </si>
  <si>
    <t>Equipment</t>
  </si>
  <si>
    <t>Production of New Parts I</t>
  </si>
  <si>
    <t>Tade</t>
  </si>
  <si>
    <t>Initial startup cost:</t>
  </si>
  <si>
    <t>Revenue</t>
  </si>
  <si>
    <t>New Equipment:</t>
  </si>
  <si>
    <t>Variable Costs (Materials &amp; Labor) as a % of sales:</t>
  </si>
  <si>
    <t>Administrative Cost as a % of Sales</t>
  </si>
  <si>
    <t>Equipment MV (salvage) (year 3)</t>
  </si>
  <si>
    <t>Assumptions:</t>
  </si>
  <si>
    <t>Tax Rate = 40% based on other cases</t>
  </si>
  <si>
    <t>Salvage Value of equipment = Custom equipment not a high resale value = $500</t>
  </si>
  <si>
    <t>Wilson</t>
  </si>
  <si>
    <t>Admin Expenses</t>
  </si>
  <si>
    <t>Equipment depreciation (3yr. Straight Line)</t>
  </si>
  <si>
    <t>Startup Cost</t>
  </si>
  <si>
    <t>Tade Projected Cash Flow</t>
  </si>
  <si>
    <t>Wilson Projected Cash Flow</t>
  </si>
  <si>
    <t>Inventory A/R</t>
  </si>
  <si>
    <t>A/P = 2500/yr for all years except Y3</t>
  </si>
  <si>
    <t>Inventory A/R =  5000/yr for all years except Y3</t>
  </si>
  <si>
    <t>A/R &amp; Inventory</t>
  </si>
  <si>
    <t>yr 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</si>
</sst>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0.0_);[Red]\(0.0\)"/>
    <numFmt numFmtId="167" formatCode="0.0%"/>
    <numFmt numFmtId="168" formatCode="0.00_);[Red]\(0.00\)"/>
    <numFmt numFmtId="169" formatCode="_([$$-409]* #,##0.00_);_([$$-409]* \(#,##0.00\);_([$$-409]* &quot;-&quot;??_);_(@_)"/>
    <numFmt numFmtId="170" formatCode="#,##0.0_);[Red]\(#,##0.0\)"/>
    <numFmt numFmtId="171" formatCode="_(&quot;$&quot;* #,##0.0_);_(&quot;$&quot;* \(#,##0.0\);_(&quot;$&quot;* &quot;-&quot;?_);_(@_)"/>
  </numFmts>
  <fonts count="14">
    <font>
      <sz val="10"/>
      <name val="Arial"/>
      <family val="0"/>
    </font>
    <font>
      <sz val="8"/>
      <name val="Arial"/>
      <family val="0"/>
    </font>
    <font>
      <sz val="16"/>
      <name val="Garamond"/>
      <family val="1"/>
    </font>
    <font>
      <b/>
      <u val="single"/>
      <sz val="14"/>
      <name val="Garamond"/>
      <family val="1"/>
    </font>
    <font>
      <sz val="14"/>
      <name val="Garamond"/>
      <family val="1"/>
    </font>
    <font>
      <sz val="14"/>
      <color indexed="56"/>
      <name val="Garamond"/>
      <family val="1"/>
    </font>
    <font>
      <sz val="14"/>
      <color indexed="8"/>
      <name val="Garamond"/>
      <family val="1"/>
    </font>
    <font>
      <sz val="12"/>
      <name val="Garamond"/>
      <family val="1"/>
    </font>
    <font>
      <sz val="12"/>
      <color indexed="56"/>
      <name val="Garamond"/>
      <family val="1"/>
    </font>
    <font>
      <b/>
      <i/>
      <sz val="16"/>
      <name val="Garamond"/>
      <family val="1"/>
    </font>
    <font>
      <b/>
      <sz val="14"/>
      <name val="Garamond"/>
      <family val="1"/>
    </font>
    <font>
      <b/>
      <i/>
      <sz val="14"/>
      <name val="Garamond"/>
      <family val="1"/>
    </font>
    <font>
      <b/>
      <u val="single"/>
      <sz val="12"/>
      <name val="Garamond"/>
      <family val="1"/>
    </font>
    <font>
      <sz val="10"/>
      <name val="Garamond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4" fontId="5" fillId="0" borderId="0" xfId="17" applyFont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6" fillId="0" borderId="0" xfId="0" applyFont="1" applyFill="1" applyBorder="1" applyAlignment="1">
      <alignment horizontal="right"/>
    </xf>
    <xf numFmtId="9" fontId="5" fillId="0" borderId="0" xfId="19" applyNumberFormat="1" applyFont="1" applyBorder="1" applyAlignment="1">
      <alignment horizontal="right"/>
    </xf>
    <xf numFmtId="165" fontId="5" fillId="0" borderId="0" xfId="17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4" fillId="0" borderId="0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 quotePrefix="1">
      <alignment horizontal="left"/>
    </xf>
    <xf numFmtId="166" fontId="10" fillId="0" borderId="0" xfId="17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7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8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8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5" fillId="0" borderId="0" xfId="19" applyNumberFormat="1" applyFont="1" applyBorder="1" applyAlignment="1">
      <alignment horizontal="right"/>
    </xf>
    <xf numFmtId="169" fontId="0" fillId="0" borderId="0" xfId="0" applyNumberFormat="1" applyAlignment="1">
      <alignment/>
    </xf>
    <xf numFmtId="9" fontId="5" fillId="0" borderId="0" xfId="17" applyNumberFormat="1" applyFont="1" applyBorder="1" applyAlignment="1">
      <alignment horizontal="right"/>
    </xf>
    <xf numFmtId="8" fontId="8" fillId="0" borderId="0" xfId="17" applyNumberFormat="1" applyFont="1" applyBorder="1" applyAlignment="1">
      <alignment horizontal="right"/>
    </xf>
    <xf numFmtId="170" fontId="4" fillId="0" borderId="0" xfId="0" applyNumberFormat="1" applyFont="1" applyAlignment="1">
      <alignment/>
    </xf>
    <xf numFmtId="0" fontId="13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view="pageBreakPreview" zoomScale="75" zoomScaleSheetLayoutView="75" workbookViewId="0" topLeftCell="A1">
      <selection activeCell="B18" sqref="B18"/>
    </sheetView>
  </sheetViews>
  <sheetFormatPr defaultColWidth="9.140625" defaultRowHeight="12.75"/>
  <cols>
    <col min="2" max="2" width="69.00390625" style="0" bestFit="1" customWidth="1"/>
    <col min="3" max="3" width="14.7109375" style="0" bestFit="1" customWidth="1"/>
    <col min="4" max="5" width="11.28125" style="0" bestFit="1" customWidth="1"/>
    <col min="6" max="6" width="12.28125" style="0" bestFit="1" customWidth="1"/>
  </cols>
  <sheetData>
    <row r="2" spans="2:3" ht="21">
      <c r="B2" s="34" t="s">
        <v>26</v>
      </c>
      <c r="C2" s="35"/>
    </row>
    <row r="3" spans="2:3" ht="21">
      <c r="B3" s="34" t="s">
        <v>27</v>
      </c>
      <c r="C3" s="35"/>
    </row>
    <row r="4" spans="2:3" ht="18.75">
      <c r="B4" s="1" t="s">
        <v>0</v>
      </c>
      <c r="C4" s="2"/>
    </row>
    <row r="5" spans="2:3" ht="18.75">
      <c r="B5" s="3" t="s">
        <v>28</v>
      </c>
      <c r="C5" s="4">
        <v>13000</v>
      </c>
    </row>
    <row r="6" spans="2:3" ht="18.75">
      <c r="B6" s="5" t="s">
        <v>1</v>
      </c>
      <c r="C6" s="6">
        <v>3</v>
      </c>
    </row>
    <row r="7" spans="2:6" ht="18.75">
      <c r="B7" s="3"/>
      <c r="C7" s="7" t="s">
        <v>2</v>
      </c>
      <c r="D7" t="s">
        <v>3</v>
      </c>
      <c r="E7" t="s">
        <v>4</v>
      </c>
      <c r="F7" t="s">
        <v>5</v>
      </c>
    </row>
    <row r="8" spans="2:6" ht="18.75">
      <c r="B8" s="3" t="s">
        <v>29</v>
      </c>
      <c r="C8" s="36">
        <v>0</v>
      </c>
      <c r="D8" s="37">
        <v>30000</v>
      </c>
      <c r="E8" s="37">
        <v>40000</v>
      </c>
      <c r="F8" s="37">
        <v>110000</v>
      </c>
    </row>
    <row r="9" spans="2:3" ht="18.75">
      <c r="B9" s="3" t="s">
        <v>30</v>
      </c>
      <c r="C9" s="8">
        <v>16000</v>
      </c>
    </row>
    <row r="10" spans="2:3" ht="18.75">
      <c r="B10" s="3" t="s">
        <v>31</v>
      </c>
      <c r="C10" s="9">
        <v>0.65</v>
      </c>
    </row>
    <row r="11" spans="2:3" ht="18.75">
      <c r="B11" s="3" t="s">
        <v>32</v>
      </c>
      <c r="C11" s="38">
        <v>0.05</v>
      </c>
    </row>
    <row r="12" spans="2:3" ht="18.75">
      <c r="B12" s="3" t="s">
        <v>7</v>
      </c>
      <c r="C12" s="9">
        <v>0.4</v>
      </c>
    </row>
    <row r="13" spans="2:3" ht="15.75">
      <c r="B13" s="11" t="s">
        <v>33</v>
      </c>
      <c r="C13" s="39">
        <v>500</v>
      </c>
    </row>
    <row r="14" spans="2:3" ht="15.75">
      <c r="B14" s="33" t="s">
        <v>43</v>
      </c>
      <c r="C14" s="39">
        <v>5000</v>
      </c>
    </row>
    <row r="15" spans="2:3" ht="15.75">
      <c r="B15" s="33" t="s">
        <v>6</v>
      </c>
      <c r="C15" s="39">
        <v>2500</v>
      </c>
    </row>
    <row r="18" ht="12.75">
      <c r="B18" t="s">
        <v>34</v>
      </c>
    </row>
    <row r="19" ht="12.75">
      <c r="B19" t="s">
        <v>35</v>
      </c>
    </row>
    <row r="20" ht="12.75">
      <c r="B20" t="s">
        <v>36</v>
      </c>
    </row>
    <row r="21" ht="12.75">
      <c r="B21" s="41" t="s">
        <v>45</v>
      </c>
    </row>
    <row r="22" ht="12.75">
      <c r="B22" t="s">
        <v>44</v>
      </c>
    </row>
  </sheetData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2"/>
  <sheetViews>
    <sheetView view="pageBreakPreview" zoomScale="75" zoomScaleNormal="75" zoomScaleSheetLayoutView="75" workbookViewId="0" topLeftCell="A3">
      <selection activeCell="B31" sqref="B31"/>
    </sheetView>
  </sheetViews>
  <sheetFormatPr defaultColWidth="9.140625" defaultRowHeight="12.75"/>
  <cols>
    <col min="2" max="2" width="49.7109375" style="0" bestFit="1" customWidth="1"/>
    <col min="3" max="3" width="19.8515625" style="0" bestFit="1" customWidth="1"/>
    <col min="4" max="4" width="13.28125" style="0" bestFit="1" customWidth="1"/>
    <col min="5" max="5" width="16.8515625" style="0" customWidth="1"/>
    <col min="6" max="6" width="13.28125" style="0" bestFit="1" customWidth="1"/>
  </cols>
  <sheetData>
    <row r="3" spans="2:6" ht="21">
      <c r="B3" s="12"/>
      <c r="C3" s="42" t="s">
        <v>41</v>
      </c>
      <c r="D3" s="43"/>
      <c r="E3" s="43"/>
      <c r="F3" s="43"/>
    </row>
    <row r="4" spans="2:6" ht="18.75">
      <c r="B4" s="13"/>
      <c r="C4" s="14" t="s">
        <v>2</v>
      </c>
      <c r="D4" s="14" t="s">
        <v>3</v>
      </c>
      <c r="E4" s="14" t="s">
        <v>4</v>
      </c>
      <c r="F4" s="14" t="s">
        <v>5</v>
      </c>
    </row>
    <row r="5" spans="2:6" ht="18.75">
      <c r="B5" s="15" t="s">
        <v>8</v>
      </c>
      <c r="C5" s="16">
        <f>Tade!C8</f>
        <v>0</v>
      </c>
      <c r="D5" s="40">
        <f>Tade!D8</f>
        <v>30000</v>
      </c>
      <c r="E5" s="40">
        <f>Tade!E8</f>
        <v>40000</v>
      </c>
      <c r="F5" s="40">
        <f>Tade!F8</f>
        <v>110000</v>
      </c>
    </row>
    <row r="6" spans="2:6" ht="18.75">
      <c r="B6" s="15" t="s">
        <v>40</v>
      </c>
      <c r="C6" s="40">
        <f>Tade!C5*-1</f>
        <v>-13000</v>
      </c>
      <c r="D6" s="40"/>
      <c r="E6" s="40"/>
      <c r="F6" s="40"/>
    </row>
    <row r="7" spans="2:6" ht="18.75">
      <c r="B7" s="15" t="s">
        <v>9</v>
      </c>
      <c r="C7" s="16"/>
      <c r="D7" s="40">
        <f>Tade!C10*'Tade CF'!D5</f>
        <v>19500</v>
      </c>
      <c r="E7" s="40">
        <f>Tade!C10*'Tade CF'!E5</f>
        <v>26000</v>
      </c>
      <c r="F7" s="40">
        <f>Tade!C10*'Tade CF'!F5</f>
        <v>71500</v>
      </c>
    </row>
    <row r="8" spans="2:6" ht="18.75">
      <c r="B8" s="31" t="s">
        <v>38</v>
      </c>
      <c r="C8" s="16"/>
      <c r="D8" s="40">
        <f>Tade!$C$11*'Tade CF'!D5</f>
        <v>1500</v>
      </c>
      <c r="E8" s="40">
        <f>Tade!$C$11*'Tade CF'!E5</f>
        <v>2000</v>
      </c>
      <c r="F8" s="40">
        <f>Tade!$C$11*'Tade CF'!F5</f>
        <v>5500</v>
      </c>
    </row>
    <row r="9" spans="2:6" ht="18.75">
      <c r="B9" s="15" t="s">
        <v>39</v>
      </c>
      <c r="C9" s="16"/>
      <c r="D9" s="16">
        <f>SLN(Tade!$C$9,500,3)*-1</f>
        <v>-5166.666666666667</v>
      </c>
      <c r="E9" s="16">
        <f>SLN(Tade!$C$9,500,3)*-1</f>
        <v>-5166.666666666667</v>
      </c>
      <c r="F9" s="16">
        <f>SLN(Tade!$C$9,500,3)*-1</f>
        <v>-5166.666666666667</v>
      </c>
    </row>
    <row r="10" spans="2:6" ht="18.75">
      <c r="B10" s="20" t="s">
        <v>10</v>
      </c>
      <c r="C10" s="18"/>
      <c r="D10" s="18">
        <f>SUM(D7:D9)</f>
        <v>15833.333333333332</v>
      </c>
      <c r="E10" s="18">
        <f>SUM(E7:E9)</f>
        <v>22833.333333333332</v>
      </c>
      <c r="F10" s="18">
        <f>SUM(F7:F9)</f>
        <v>71833.33333333333</v>
      </c>
    </row>
    <row r="11" spans="2:6" ht="18.75">
      <c r="B11" s="15" t="s">
        <v>11</v>
      </c>
      <c r="C11" s="18"/>
      <c r="D11" s="18">
        <f>-D10*Tade!$C$12</f>
        <v>-6333.333333333333</v>
      </c>
      <c r="E11" s="18">
        <f>-E10*Tade!$C$12</f>
        <v>-9133.333333333334</v>
      </c>
      <c r="F11" s="18">
        <f>-F10*Tade!$C$12</f>
        <v>-28733.333333333332</v>
      </c>
    </row>
    <row r="12" spans="2:6" ht="18.75">
      <c r="B12" s="15" t="s">
        <v>12</v>
      </c>
      <c r="C12" s="16">
        <f>SUM(C5:C11)</f>
        <v>-13000</v>
      </c>
      <c r="D12" s="16">
        <f>D10+D11</f>
        <v>9500</v>
      </c>
      <c r="E12" s="16">
        <f>E10+E11</f>
        <v>13699.999999999998</v>
      </c>
      <c r="F12" s="16">
        <f>F10+F11</f>
        <v>43100</v>
      </c>
    </row>
    <row r="13" spans="2:6" ht="18.75">
      <c r="B13" s="19" t="s">
        <v>13</v>
      </c>
      <c r="C13" s="17"/>
      <c r="D13" s="17">
        <f>-1*D9</f>
        <v>5166.666666666667</v>
      </c>
      <c r="E13" s="17">
        <f>-1*E9</f>
        <v>5166.666666666667</v>
      </c>
      <c r="F13" s="17">
        <f>-1*F9</f>
        <v>5166.666666666667</v>
      </c>
    </row>
    <row r="14" spans="2:6" ht="18.75">
      <c r="B14" s="20" t="s">
        <v>14</v>
      </c>
      <c r="C14" s="18">
        <f>-C24</f>
        <v>-2500</v>
      </c>
      <c r="D14" s="18">
        <f>C24-D24</f>
        <v>0</v>
      </c>
      <c r="E14" s="18">
        <f>D24-E24</f>
        <v>0</v>
      </c>
      <c r="F14" s="18">
        <f>E24-F24</f>
        <v>2500</v>
      </c>
    </row>
    <row r="15" spans="2:6" ht="18.75">
      <c r="B15" s="21" t="s">
        <v>15</v>
      </c>
      <c r="C15" s="17">
        <f>SUM(C12:C14)</f>
        <v>-15500</v>
      </c>
      <c r="D15" s="17">
        <f>SUM(D12:D14)</f>
        <v>14666.666666666668</v>
      </c>
      <c r="E15" s="17">
        <f>SUM(E12:E14)</f>
        <v>18866.666666666664</v>
      </c>
      <c r="F15" s="17">
        <f>SUM(F12:F14)</f>
        <v>50766.666666666664</v>
      </c>
    </row>
    <row r="16" spans="2:6" ht="18.75">
      <c r="B16" s="20" t="s">
        <v>25</v>
      </c>
      <c r="C16" s="18">
        <f>Tade!C9*-1</f>
        <v>-16000</v>
      </c>
      <c r="D16" s="20"/>
      <c r="E16" s="20"/>
      <c r="F16" s="20"/>
    </row>
    <row r="17" spans="2:6" ht="18.75">
      <c r="B17" s="22" t="s">
        <v>16</v>
      </c>
      <c r="C17" s="23">
        <f>SUM(C15:C16)</f>
        <v>-31500</v>
      </c>
      <c r="D17" s="23">
        <f>SUM(D15:D16)</f>
        <v>14666.666666666668</v>
      </c>
      <c r="E17" s="23">
        <f>SUM(E15:E16)</f>
        <v>18866.666666666664</v>
      </c>
      <c r="F17" s="23">
        <f>SUM(F15:F16)</f>
        <v>50766.666666666664</v>
      </c>
    </row>
    <row r="18" spans="2:6" ht="18.75">
      <c r="B18" s="24" t="s">
        <v>17</v>
      </c>
      <c r="C18" s="23">
        <f>C17</f>
        <v>-31500</v>
      </c>
      <c r="D18" s="23">
        <f>C18+D17</f>
        <v>-16833.333333333332</v>
      </c>
      <c r="E18" s="23">
        <f>D18+E17</f>
        <v>2033.3333333333321</v>
      </c>
      <c r="F18" s="23">
        <f>E18+F17</f>
        <v>52800</v>
      </c>
    </row>
    <row r="19" spans="2:6" ht="18.75">
      <c r="B19" s="22"/>
      <c r="C19" s="23"/>
      <c r="D19" s="23"/>
      <c r="E19" s="23"/>
      <c r="F19" s="23"/>
    </row>
    <row r="20" spans="2:6" ht="18.75">
      <c r="B20" s="19"/>
      <c r="C20" s="19"/>
      <c r="D20" s="17"/>
      <c r="E20" s="17"/>
      <c r="F20" s="17"/>
    </row>
    <row r="21" spans="2:6" ht="18.75">
      <c r="B21" s="25" t="s">
        <v>18</v>
      </c>
      <c r="C21" s="17">
        <f>Tade!C9</f>
        <v>16000</v>
      </c>
      <c r="D21" s="17">
        <f>C21+D9</f>
        <v>10833.333333333332</v>
      </c>
      <c r="E21" s="17">
        <f>D21+E9</f>
        <v>5666.666666666665</v>
      </c>
      <c r="F21" s="17">
        <f>E21+F9</f>
        <v>499.9999999999982</v>
      </c>
    </row>
    <row r="22" spans="2:6" ht="18.75">
      <c r="B22" s="19" t="s">
        <v>46</v>
      </c>
      <c r="C22" s="17">
        <f>Tade!$C$14</f>
        <v>5000</v>
      </c>
      <c r="D22" s="17">
        <f>Tade!$C$14</f>
        <v>5000</v>
      </c>
      <c r="E22" s="17">
        <f>Tade!$C$14</f>
        <v>5000</v>
      </c>
      <c r="F22" s="17">
        <v>0</v>
      </c>
    </row>
    <row r="23" spans="2:6" ht="18.75">
      <c r="B23" s="20" t="s">
        <v>6</v>
      </c>
      <c r="C23" s="18">
        <f>Tade!$C$15</f>
        <v>2500</v>
      </c>
      <c r="D23" s="18">
        <f>Tade!$C$15</f>
        <v>2500</v>
      </c>
      <c r="E23" s="18">
        <f>Tade!$C$15</f>
        <v>2500</v>
      </c>
      <c r="F23" s="18">
        <v>0</v>
      </c>
    </row>
    <row r="24" spans="2:6" ht="18.75">
      <c r="B24" s="19" t="s">
        <v>19</v>
      </c>
      <c r="C24" s="17">
        <f>C22-C23</f>
        <v>2500</v>
      </c>
      <c r="D24" s="17">
        <f>D22-D23</f>
        <v>2500</v>
      </c>
      <c r="E24" s="17">
        <f>E22-E23</f>
        <v>2500</v>
      </c>
      <c r="F24" s="17">
        <f>F22-F23</f>
        <v>0</v>
      </c>
    </row>
    <row r="28" spans="2:3" ht="15.75">
      <c r="B28" s="26" t="s">
        <v>20</v>
      </c>
      <c r="C28" s="27"/>
    </row>
    <row r="29" spans="2:3" ht="15.75">
      <c r="B29" s="10" t="s">
        <v>21</v>
      </c>
      <c r="C29" s="28">
        <v>0.1</v>
      </c>
    </row>
    <row r="30" spans="2:3" ht="15.75">
      <c r="B30" s="10" t="s">
        <v>22</v>
      </c>
      <c r="C30" s="32" t="s">
        <v>47</v>
      </c>
    </row>
    <row r="31" spans="2:3" ht="15.75">
      <c r="B31" s="10" t="s">
        <v>23</v>
      </c>
      <c r="C31" s="29">
        <f>NPV(C29,D17:F17)+C17</f>
        <v>35567.36789381417</v>
      </c>
    </row>
    <row r="32" spans="2:3" ht="15.75">
      <c r="B32" s="10" t="s">
        <v>24</v>
      </c>
      <c r="C32" s="30">
        <f>IRR(C17:F17,0.1)</f>
        <v>0.5372355954017703</v>
      </c>
    </row>
  </sheetData>
  <mergeCells count="1">
    <mergeCell ref="C3:F3"/>
  </mergeCells>
  <printOptions/>
  <pageMargins left="0.75" right="0.75" top="1" bottom="1" header="0.5" footer="0.5"/>
  <pageSetup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2"/>
  <sheetViews>
    <sheetView view="pageBreakPreview" zoomScale="75" zoomScaleSheetLayoutView="75" workbookViewId="0" topLeftCell="A1">
      <selection activeCell="B18" sqref="B18"/>
    </sheetView>
  </sheetViews>
  <sheetFormatPr defaultColWidth="9.140625" defaultRowHeight="12.75"/>
  <cols>
    <col min="2" max="2" width="57.28125" style="0" bestFit="1" customWidth="1"/>
    <col min="3" max="3" width="14.7109375" style="0" bestFit="1" customWidth="1"/>
    <col min="4" max="5" width="11.28125" style="0" bestFit="1" customWidth="1"/>
    <col min="6" max="6" width="12.28125" style="0" bestFit="1" customWidth="1"/>
  </cols>
  <sheetData>
    <row r="2" spans="2:3" ht="21">
      <c r="B2" s="34" t="s">
        <v>26</v>
      </c>
      <c r="C2" s="35"/>
    </row>
    <row r="3" spans="2:3" ht="21">
      <c r="B3" s="34" t="s">
        <v>37</v>
      </c>
      <c r="C3" s="35"/>
    </row>
    <row r="4" spans="2:3" ht="18.75">
      <c r="B4" s="1" t="s">
        <v>0</v>
      </c>
      <c r="C4" s="2"/>
    </row>
    <row r="5" spans="2:3" ht="18.75">
      <c r="B5" s="3" t="s">
        <v>28</v>
      </c>
      <c r="C5" s="4">
        <v>13000</v>
      </c>
    </row>
    <row r="6" spans="2:3" ht="18.75">
      <c r="B6" s="5" t="s">
        <v>1</v>
      </c>
      <c r="C6" s="6">
        <v>3</v>
      </c>
    </row>
    <row r="7" spans="2:6" ht="18.75">
      <c r="B7" s="3"/>
      <c r="C7" s="7" t="s">
        <v>2</v>
      </c>
      <c r="D7" t="s">
        <v>3</v>
      </c>
      <c r="E7" t="s">
        <v>4</v>
      </c>
      <c r="F7" t="s">
        <v>5</v>
      </c>
    </row>
    <row r="8" spans="2:6" ht="18.75">
      <c r="B8" s="3" t="s">
        <v>29</v>
      </c>
      <c r="C8" s="36">
        <v>0</v>
      </c>
      <c r="D8" s="37">
        <v>55000</v>
      </c>
      <c r="E8" s="37">
        <v>55000</v>
      </c>
      <c r="F8" s="37">
        <v>55000</v>
      </c>
    </row>
    <row r="9" spans="2:3" ht="18.75">
      <c r="B9" s="3" t="s">
        <v>30</v>
      </c>
      <c r="C9" s="8">
        <v>16000</v>
      </c>
    </row>
    <row r="10" spans="2:3" ht="18.75">
      <c r="B10" s="3" t="s">
        <v>31</v>
      </c>
      <c r="C10" s="9">
        <v>0.65</v>
      </c>
    </row>
    <row r="11" spans="2:3" ht="18.75">
      <c r="B11" s="3" t="s">
        <v>32</v>
      </c>
      <c r="C11" s="38">
        <v>0.05</v>
      </c>
    </row>
    <row r="12" spans="2:3" ht="18.75">
      <c r="B12" s="3" t="s">
        <v>7</v>
      </c>
      <c r="C12" s="9">
        <v>0.4</v>
      </c>
    </row>
    <row r="13" spans="2:3" ht="15.75">
      <c r="B13" s="11" t="s">
        <v>33</v>
      </c>
      <c r="C13" s="39">
        <v>500</v>
      </c>
    </row>
    <row r="18" ht="12.75">
      <c r="B18" t="s">
        <v>34</v>
      </c>
    </row>
    <row r="19" ht="12.75">
      <c r="B19" t="s">
        <v>35</v>
      </c>
    </row>
    <row r="20" ht="12.75">
      <c r="B20" t="s">
        <v>36</v>
      </c>
    </row>
    <row r="21" ht="12.75">
      <c r="B21" s="41" t="s">
        <v>45</v>
      </c>
    </row>
    <row r="22" ht="12.75">
      <c r="B22" t="s">
        <v>44</v>
      </c>
    </row>
  </sheetData>
  <printOptions/>
  <pageMargins left="0.75" right="0.75" top="1" bottom="1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32"/>
  <sheetViews>
    <sheetView tabSelected="1" view="pageBreakPreview" zoomScale="75" zoomScaleNormal="75" zoomScaleSheetLayoutView="75" workbookViewId="0" topLeftCell="A3">
      <selection activeCell="C31" sqref="C31"/>
    </sheetView>
  </sheetViews>
  <sheetFormatPr defaultColWidth="9.140625" defaultRowHeight="12.75"/>
  <cols>
    <col min="2" max="2" width="49.7109375" style="0" bestFit="1" customWidth="1"/>
    <col min="3" max="3" width="19.8515625" style="0" bestFit="1" customWidth="1"/>
    <col min="4" max="4" width="13.28125" style="0" bestFit="1" customWidth="1"/>
    <col min="5" max="5" width="16.8515625" style="0" customWidth="1"/>
    <col min="6" max="6" width="13.28125" style="0" bestFit="1" customWidth="1"/>
  </cols>
  <sheetData>
    <row r="3" spans="2:6" ht="21">
      <c r="B3" s="12"/>
      <c r="C3" s="42" t="s">
        <v>42</v>
      </c>
      <c r="D3" s="43"/>
      <c r="E3" s="43"/>
      <c r="F3" s="43"/>
    </row>
    <row r="4" spans="2:6" ht="18.75">
      <c r="B4" s="13"/>
      <c r="C4" s="14" t="s">
        <v>2</v>
      </c>
      <c r="D4" s="14" t="s">
        <v>3</v>
      </c>
      <c r="E4" s="14" t="s">
        <v>4</v>
      </c>
      <c r="F4" s="14" t="s">
        <v>5</v>
      </c>
    </row>
    <row r="5" spans="2:6" ht="18.75">
      <c r="B5" s="15" t="s">
        <v>8</v>
      </c>
      <c r="C5" s="16">
        <f>Tade!C8</f>
        <v>0</v>
      </c>
      <c r="D5" s="40">
        <f>Wilson!D8</f>
        <v>55000</v>
      </c>
      <c r="E5" s="40">
        <f>Wilson!E8</f>
        <v>55000</v>
      </c>
      <c r="F5" s="40">
        <f>Wilson!F8</f>
        <v>55000</v>
      </c>
    </row>
    <row r="6" spans="2:6" ht="18.75">
      <c r="B6" s="15" t="s">
        <v>40</v>
      </c>
      <c r="C6" s="40">
        <f>Tade!C5*-1</f>
        <v>-13000</v>
      </c>
      <c r="D6" s="40"/>
      <c r="E6" s="40"/>
      <c r="F6" s="40"/>
    </row>
    <row r="7" spans="2:6" ht="18.75">
      <c r="B7" s="15" t="s">
        <v>9</v>
      </c>
      <c r="C7" s="16"/>
      <c r="D7" s="40">
        <f>Tade!C10*WilsonCF!D5</f>
        <v>35750</v>
      </c>
      <c r="E7" s="40">
        <f>Tade!C10*WilsonCF!E5</f>
        <v>35750</v>
      </c>
      <c r="F7" s="40">
        <f>Tade!C10*WilsonCF!F5</f>
        <v>35750</v>
      </c>
    </row>
    <row r="8" spans="2:6" ht="18.75">
      <c r="B8" s="31" t="s">
        <v>38</v>
      </c>
      <c r="C8" s="16"/>
      <c r="D8" s="40">
        <f>Tade!$C$11*WilsonCF!D5</f>
        <v>2750</v>
      </c>
      <c r="E8" s="40">
        <f>Tade!$C$11*WilsonCF!E5</f>
        <v>2750</v>
      </c>
      <c r="F8" s="40">
        <f>Tade!$C$11*WilsonCF!F5</f>
        <v>2750</v>
      </c>
    </row>
    <row r="9" spans="2:6" ht="18.75">
      <c r="B9" s="15" t="s">
        <v>39</v>
      </c>
      <c r="C9" s="16"/>
      <c r="D9" s="16">
        <f>SLN(Tade!$C$9,500,3)*-1</f>
        <v>-5166.666666666667</v>
      </c>
      <c r="E9" s="16">
        <f>SLN(Tade!$C$9,500,3)*-1</f>
        <v>-5166.666666666667</v>
      </c>
      <c r="F9" s="16">
        <f>SLN(Tade!$C$9,500,3)*-1</f>
        <v>-5166.666666666667</v>
      </c>
    </row>
    <row r="10" spans="2:6" ht="18.75">
      <c r="B10" s="20" t="s">
        <v>10</v>
      </c>
      <c r="C10" s="18"/>
      <c r="D10" s="18">
        <f>SUM(D7:D9)</f>
        <v>33333.333333333336</v>
      </c>
      <c r="E10" s="18">
        <f>SUM(E7:E9)</f>
        <v>33333.333333333336</v>
      </c>
      <c r="F10" s="18">
        <f>SUM(F7:F9)</f>
        <v>33333.333333333336</v>
      </c>
    </row>
    <row r="11" spans="2:6" ht="18.75">
      <c r="B11" s="15" t="s">
        <v>11</v>
      </c>
      <c r="C11" s="18"/>
      <c r="D11" s="18">
        <f>-D10*Tade!$C$12</f>
        <v>-13333.333333333336</v>
      </c>
      <c r="E11" s="18">
        <f>-E10*Tade!$C$12</f>
        <v>-13333.333333333336</v>
      </c>
      <c r="F11" s="18">
        <f>-F10*Tade!$C$12</f>
        <v>-13333.333333333336</v>
      </c>
    </row>
    <row r="12" spans="2:6" ht="18.75">
      <c r="B12" s="15" t="s">
        <v>12</v>
      </c>
      <c r="C12" s="16">
        <f>SUM(C5:C11)</f>
        <v>-13000</v>
      </c>
      <c r="D12" s="16">
        <f>D10+D11</f>
        <v>20000</v>
      </c>
      <c r="E12" s="16">
        <f>E10+E11</f>
        <v>20000</v>
      </c>
      <c r="F12" s="16">
        <f>F10+F11</f>
        <v>20000</v>
      </c>
    </row>
    <row r="13" spans="2:6" ht="18.75">
      <c r="B13" s="19" t="s">
        <v>13</v>
      </c>
      <c r="C13" s="17"/>
      <c r="D13" s="17">
        <f>-1*D9</f>
        <v>5166.666666666667</v>
      </c>
      <c r="E13" s="17">
        <f>-1*E9</f>
        <v>5166.666666666667</v>
      </c>
      <c r="F13" s="17">
        <f>-1*F9</f>
        <v>5166.666666666667</v>
      </c>
    </row>
    <row r="14" spans="2:6" ht="18.75">
      <c r="B14" s="20" t="s">
        <v>14</v>
      </c>
      <c r="C14" s="18">
        <f>-C24</f>
        <v>-2500</v>
      </c>
      <c r="D14" s="18">
        <f>C24-D24</f>
        <v>0</v>
      </c>
      <c r="E14" s="18">
        <f>D24-E24</f>
        <v>0</v>
      </c>
      <c r="F14" s="18">
        <f>E24-F24</f>
        <v>2500</v>
      </c>
    </row>
    <row r="15" spans="2:6" ht="18.75">
      <c r="B15" s="21" t="s">
        <v>15</v>
      </c>
      <c r="C15" s="17">
        <f>SUM(C12:C14)</f>
        <v>-15500</v>
      </c>
      <c r="D15" s="17">
        <f>SUM(D12:D14)</f>
        <v>25166.666666666668</v>
      </c>
      <c r="E15" s="17">
        <f>SUM(E12:E14)</f>
        <v>25166.666666666668</v>
      </c>
      <c r="F15" s="17">
        <f>SUM(F12:F14)</f>
        <v>27666.666666666668</v>
      </c>
    </row>
    <row r="16" spans="2:6" ht="18.75">
      <c r="B16" s="20" t="s">
        <v>25</v>
      </c>
      <c r="C16" s="18">
        <f>Tade!C9*-1</f>
        <v>-16000</v>
      </c>
      <c r="D16" s="20"/>
      <c r="E16" s="20"/>
      <c r="F16" s="20"/>
    </row>
    <row r="17" spans="2:6" ht="18.75">
      <c r="B17" s="22" t="s">
        <v>16</v>
      </c>
      <c r="C17" s="23">
        <f>SUM(C15:C16)</f>
        <v>-31500</v>
      </c>
      <c r="D17" s="23">
        <f>SUM(D15:D16)</f>
        <v>25166.666666666668</v>
      </c>
      <c r="E17" s="23">
        <f>SUM(E15:E16)</f>
        <v>25166.666666666668</v>
      </c>
      <c r="F17" s="23">
        <f>SUM(F15:F16)</f>
        <v>27666.666666666668</v>
      </c>
    </row>
    <row r="18" spans="2:6" ht="18.75">
      <c r="B18" s="24" t="s">
        <v>17</v>
      </c>
      <c r="C18" s="23">
        <f>C17</f>
        <v>-31500</v>
      </c>
      <c r="D18" s="23">
        <f>C18+D17</f>
        <v>-6333.333333333332</v>
      </c>
      <c r="E18" s="23">
        <f>D18+E17</f>
        <v>18833.333333333336</v>
      </c>
      <c r="F18" s="23">
        <f>E18+F17</f>
        <v>46500</v>
      </c>
    </row>
    <row r="19" spans="2:6" ht="18.75">
      <c r="B19" s="22"/>
      <c r="C19" s="23"/>
      <c r="D19" s="23"/>
      <c r="E19" s="23"/>
      <c r="F19" s="23"/>
    </row>
    <row r="20" spans="2:6" ht="18.75">
      <c r="B20" s="19"/>
      <c r="C20" s="19"/>
      <c r="D20" s="17"/>
      <c r="E20" s="17"/>
      <c r="F20" s="17"/>
    </row>
    <row r="21" spans="2:6" ht="18.75">
      <c r="B21" s="25" t="s">
        <v>18</v>
      </c>
      <c r="C21" s="17">
        <f>Tade!C9</f>
        <v>16000</v>
      </c>
      <c r="D21" s="17">
        <f>C21+D9</f>
        <v>10833.333333333332</v>
      </c>
      <c r="E21" s="17">
        <f>D21+E9</f>
        <v>5666.666666666665</v>
      </c>
      <c r="F21" s="17">
        <f>E21+F9</f>
        <v>499.9999999999982</v>
      </c>
    </row>
    <row r="22" spans="2:6" ht="18.75">
      <c r="B22" s="19" t="s">
        <v>46</v>
      </c>
      <c r="C22" s="17">
        <f>Tade!$C$14</f>
        <v>5000</v>
      </c>
      <c r="D22" s="17">
        <f>Tade!$C$14</f>
        <v>5000</v>
      </c>
      <c r="E22" s="17">
        <f>Tade!$C$14</f>
        <v>5000</v>
      </c>
      <c r="F22" s="17">
        <v>0</v>
      </c>
    </row>
    <row r="23" spans="2:6" ht="18.75">
      <c r="B23" s="20" t="s">
        <v>6</v>
      </c>
      <c r="C23" s="18">
        <f>Tade!$C$15</f>
        <v>2500</v>
      </c>
      <c r="D23" s="18">
        <f>Tade!$C$15</f>
        <v>2500</v>
      </c>
      <c r="E23" s="18">
        <f>Tade!$C$15</f>
        <v>2500</v>
      </c>
      <c r="F23" s="18">
        <v>0</v>
      </c>
    </row>
    <row r="24" spans="2:6" ht="18.75">
      <c r="B24" s="19" t="s">
        <v>19</v>
      </c>
      <c r="C24" s="17">
        <f>C22-C23</f>
        <v>2500</v>
      </c>
      <c r="D24" s="17">
        <f>D22-D23</f>
        <v>2500</v>
      </c>
      <c r="E24" s="17">
        <f>E22-E23</f>
        <v>2500</v>
      </c>
      <c r="F24" s="17">
        <f>F22-F23</f>
        <v>0</v>
      </c>
    </row>
    <row r="28" spans="2:3" ht="15.75">
      <c r="B28" s="26" t="s">
        <v>20</v>
      </c>
      <c r="C28" s="27"/>
    </row>
    <row r="29" spans="2:3" ht="15.75">
      <c r="B29" s="10" t="s">
        <v>21</v>
      </c>
      <c r="C29" s="28">
        <v>0.1</v>
      </c>
    </row>
    <row r="30" spans="2:3" ht="15.75">
      <c r="B30" s="10" t="s">
        <v>22</v>
      </c>
      <c r="C30" s="32" t="s">
        <v>47</v>
      </c>
    </row>
    <row r="31" spans="2:3" ht="15.75">
      <c r="B31" s="10" t="s">
        <v>23</v>
      </c>
      <c r="C31" s="29">
        <f>NPV(C29,D17:F17)+C17</f>
        <v>32964.062108690196</v>
      </c>
    </row>
    <row r="32" spans="2:3" ht="15.75">
      <c r="B32" s="10" t="s">
        <v>24</v>
      </c>
      <c r="C32" s="30">
        <f>IRR(C17:F17,0.1)</f>
        <v>0.6239556581683754</v>
      </c>
    </row>
  </sheetData>
  <mergeCells count="1">
    <mergeCell ref="C3:F3"/>
  </mergeCells>
  <printOptions/>
  <pageMargins left="0.75" right="0.75" top="1" bottom="1" header="0.5" footer="0.5"/>
  <pageSetup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</dc:creator>
  <cp:keywords/>
  <dc:description/>
  <cp:lastModifiedBy>EMC</cp:lastModifiedBy>
  <dcterms:created xsi:type="dcterms:W3CDTF">2005-05-19T01:00:31Z</dcterms:created>
  <dcterms:modified xsi:type="dcterms:W3CDTF">2005-05-27T02:34:17Z</dcterms:modified>
  <cp:category/>
  <cp:version/>
  <cp:contentType/>
  <cp:contentStatus/>
</cp:coreProperties>
</file>