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0" windowWidth="14760" windowHeight="7545" activeTab="1"/>
  </bookViews>
  <sheets>
    <sheet name="Part A Base Scenario" sheetId="1" r:id="rId1"/>
    <sheet name="Part B Distortions  Sec.  Mkts" sheetId="2" r:id="rId2"/>
  </sheets>
  <definedNames/>
  <calcPr fullCalcOnLoad="1"/>
</workbook>
</file>

<file path=xl/sharedStrings.xml><?xml version="1.0" encoding="utf-8"?>
<sst xmlns="http://schemas.openxmlformats.org/spreadsheetml/2006/main" count="270" uniqueCount="105">
  <si>
    <t>Table 1: Operating Data</t>
  </si>
  <si>
    <t>Units</t>
  </si>
  <si>
    <t>Quantity</t>
  </si>
  <si>
    <t>Cement</t>
  </si>
  <si>
    <t>Limestone</t>
  </si>
  <si>
    <t>Fuel</t>
  </si>
  <si>
    <t>Water</t>
  </si>
  <si>
    <t>Power</t>
  </si>
  <si>
    <t>Hemp Bags</t>
  </si>
  <si>
    <t>Trucking</t>
  </si>
  <si>
    <t>Workers</t>
  </si>
  <si>
    <t>Supervisors</t>
  </si>
  <si>
    <t>Table 2: Equilibrium Prices and Quantities</t>
  </si>
  <si>
    <t>Pre-Project Equilibrium</t>
  </si>
  <si>
    <t>P(d)</t>
  </si>
  <si>
    <t>P(s)</t>
  </si>
  <si>
    <t>Q(d)</t>
  </si>
  <si>
    <t>Q(s)</t>
  </si>
  <si>
    <t>Post-Project Equilibrium</t>
  </si>
  <si>
    <t>Table 3: Cash Flow Analysis</t>
  </si>
  <si>
    <t>Year 1</t>
  </si>
  <si>
    <t>Year 2</t>
  </si>
  <si>
    <t>Year 3</t>
  </si>
  <si>
    <t>Year 4</t>
  </si>
  <si>
    <t>Year 5</t>
  </si>
  <si>
    <t>Year 6</t>
  </si>
  <si>
    <t>Cash In</t>
  </si>
  <si>
    <t>Sales of Cement</t>
  </si>
  <si>
    <t>Cash Out</t>
  </si>
  <si>
    <t>Construction/Site Development</t>
  </si>
  <si>
    <t>Net Pre-Tax Project Cash Flow</t>
  </si>
  <si>
    <t>Depreciation</t>
  </si>
  <si>
    <t>Project Profit or Loss for Tax Purposes</t>
  </si>
  <si>
    <t>Taxes</t>
  </si>
  <si>
    <t>Net Post-Tax Project Cash Flow</t>
  </si>
  <si>
    <t>NPV of Post-Tax Project Cash Flow</t>
  </si>
  <si>
    <t>Debt Cash Flow</t>
  </si>
  <si>
    <t>Pre-Tax Project Cash Flow</t>
  </si>
  <si>
    <t>Loan Disbursement</t>
  </si>
  <si>
    <t>Net Debt Cash Flow</t>
  </si>
  <si>
    <t>Equity Cash Flow</t>
  </si>
  <si>
    <t>Net Equity Cash Flow</t>
  </si>
  <si>
    <t>NPV of Equity Cash Flow</t>
  </si>
  <si>
    <t>Table 4: Economic Cost-Benefit Analysis</t>
  </si>
  <si>
    <t>Reductions in Social Surplus</t>
  </si>
  <si>
    <t>Increases in Social Surplus</t>
  </si>
  <si>
    <t>Total Cash Out</t>
  </si>
  <si>
    <t>Total Social Costs</t>
  </si>
  <si>
    <t>Net Economic Benefits</t>
  </si>
  <si>
    <t>NPV of Net Economic Benefits</t>
  </si>
  <si>
    <t>tons</t>
  </si>
  <si>
    <t>liters</t>
  </si>
  <si>
    <t>kilowatts</t>
  </si>
  <si>
    <t>bags</t>
  </si>
  <si>
    <t>tons-kilometers</t>
  </si>
  <si>
    <t>person-years</t>
  </si>
  <si>
    <t>Annual Capacity</t>
  </si>
  <si>
    <t>beginning balance</t>
  </si>
  <si>
    <t>interest</t>
  </si>
  <si>
    <t>principal</t>
  </si>
  <si>
    <t>ending balance</t>
  </si>
  <si>
    <t>Total Loan Repayment</t>
  </si>
  <si>
    <t>bags (in 000)</t>
  </si>
  <si>
    <t>A. (a)</t>
  </si>
  <si>
    <t>A. (b)</t>
  </si>
  <si>
    <t>A. ( c )</t>
  </si>
  <si>
    <t>A. (d)</t>
  </si>
  <si>
    <r>
      <t>Q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2000P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- 100,000</t>
    </r>
  </si>
  <si>
    <r>
      <t>Q</t>
    </r>
    <r>
      <rPr>
        <vertAlign val="subscript"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=  -3000P</t>
    </r>
    <r>
      <rPr>
        <vertAlign val="subscript"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+ 900,000</t>
    </r>
  </si>
  <si>
    <r>
      <t>Q</t>
    </r>
    <r>
      <rPr>
        <vertAlign val="subscript"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= -40,000P</t>
    </r>
    <r>
      <rPr>
        <vertAlign val="subscript"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+ 28,000,000</t>
    </r>
  </si>
  <si>
    <r>
      <t>Q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40,000P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– 12,000,000</t>
    </r>
  </si>
  <si>
    <t>A. (e) The government should not approve the project since it does not provide a net social benefit or a positive net present cashflow for Bulawayo.</t>
  </si>
  <si>
    <t>B. (a)</t>
  </si>
  <si>
    <t>B. (b) If Bulawayo Industries anticipates the policies, it will not be willing to undertake the project because of its negative NPV.</t>
  </si>
  <si>
    <t>B. (c )</t>
  </si>
  <si>
    <t xml:space="preserve">B. (d) The net impact of the project on the government budget during the years the plant is in operation is </t>
  </si>
  <si>
    <t>Part B:</t>
  </si>
  <si>
    <t>(i) unit tax of $50 per ton on cement</t>
  </si>
  <si>
    <t xml:space="preserve">In equilibrium, </t>
  </si>
  <si>
    <t>-3000 (Ps + 50) + 900000 = 2000 Ps – 100000</t>
  </si>
  <si>
    <t>850000 = 5000 Ps</t>
  </si>
  <si>
    <t>170 = Ps</t>
  </si>
  <si>
    <t>220 = Pd</t>
  </si>
  <si>
    <t xml:space="preserve">Q* = Qs = Qd </t>
  </si>
  <si>
    <t>Qd = -3000 (220) + 900000 = 240000</t>
  </si>
  <si>
    <t>Post-project,</t>
  </si>
  <si>
    <t>170 – 20 = 150 = Ps</t>
  </si>
  <si>
    <t>220 – 20 = 200 = Pd</t>
  </si>
  <si>
    <t>Qd = -3000 (200) + 900000 = 300000</t>
  </si>
  <si>
    <t>Qs = Qd – 100000 = 200000</t>
  </si>
  <si>
    <t>(ii)  ad-valorem subsidy of 25% for the production of hemp-bags</t>
  </si>
  <si>
    <t>-40000 (Ps*.75) + 28000000 = 40000 Ps – 12000000</t>
  </si>
  <si>
    <t>39970000 = 80000 Ps</t>
  </si>
  <si>
    <t>499.63 = Ps</t>
  </si>
  <si>
    <t>374.72 = Pd</t>
  </si>
  <si>
    <t>Qd = 374.72 (-40000) + 28000000 = 13011250</t>
  </si>
  <si>
    <t>(iii)  ad valorem fuel tariff of 20%</t>
  </si>
  <si>
    <t>Pd = .50 (1+.20) = 0.60</t>
  </si>
  <si>
    <r>
      <t>Q</t>
    </r>
    <r>
      <rPr>
        <b/>
        <vertAlign val="subscript"/>
        <sz val="10"/>
        <rFont val="Times New Roman"/>
        <family val="1"/>
      </rPr>
      <t>D</t>
    </r>
    <r>
      <rPr>
        <b/>
        <sz val="10"/>
        <rFont val="Times New Roman"/>
        <family val="1"/>
      </rPr>
      <t xml:space="preserve"> =  -3000P</t>
    </r>
    <r>
      <rPr>
        <b/>
        <vertAlign val="subscript"/>
        <sz val="10"/>
        <rFont val="Times New Roman"/>
        <family val="1"/>
      </rPr>
      <t>D</t>
    </r>
    <r>
      <rPr>
        <b/>
        <sz val="10"/>
        <rFont val="Times New Roman"/>
        <family val="1"/>
      </rPr>
      <t xml:space="preserve"> + 900,000</t>
    </r>
  </si>
  <si>
    <r>
      <t>Q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 xml:space="preserve"> = 2000P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 xml:space="preserve"> - 100,000</t>
    </r>
  </si>
  <si>
    <t>100000 = -3000 Dpd – 2000 Dps</t>
  </si>
  <si>
    <t>100000 = -5000 Dp</t>
  </si>
  <si>
    <t>-20 = Dp</t>
  </si>
  <si>
    <r>
      <t>Q</t>
    </r>
    <r>
      <rPr>
        <b/>
        <vertAlign val="subscript"/>
        <sz val="10"/>
        <rFont val="Times New Roman"/>
        <family val="1"/>
      </rPr>
      <t>D</t>
    </r>
    <r>
      <rPr>
        <b/>
        <sz val="10"/>
        <rFont val="Times New Roman"/>
        <family val="1"/>
      </rPr>
      <t xml:space="preserve"> = -40,000P</t>
    </r>
    <r>
      <rPr>
        <b/>
        <vertAlign val="subscript"/>
        <sz val="10"/>
        <rFont val="Times New Roman"/>
        <family val="1"/>
      </rPr>
      <t>D</t>
    </r>
    <r>
      <rPr>
        <b/>
        <sz val="10"/>
        <rFont val="Times New Roman"/>
        <family val="1"/>
      </rPr>
      <t xml:space="preserve"> + 28,000,000</t>
    </r>
  </si>
  <si>
    <r>
      <t>Q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 xml:space="preserve"> = 40,000P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 xml:space="preserve"> – 12,000,000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</si>
</sst>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6" xfId="15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39" fontId="0" fillId="0" borderId="0" xfId="17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10" xfId="0" applyBorder="1" applyAlignment="1">
      <alignment/>
    </xf>
    <xf numFmtId="9" fontId="0" fillId="0" borderId="0" xfId="21" applyAlignment="1">
      <alignment/>
    </xf>
    <xf numFmtId="38" fontId="0" fillId="0" borderId="0" xfId="0" applyNumberFormat="1" applyFill="1" applyBorder="1" applyAlignment="1">
      <alignment/>
    </xf>
    <xf numFmtId="38" fontId="0" fillId="0" borderId="5" xfId="0" applyNumberFormat="1" applyFill="1" applyBorder="1" applyAlignment="1">
      <alignment/>
    </xf>
    <xf numFmtId="38" fontId="0" fillId="0" borderId="15" xfId="0" applyNumberFormat="1" applyFill="1" applyBorder="1" applyAlignment="1">
      <alignment/>
    </xf>
    <xf numFmtId="38" fontId="0" fillId="0" borderId="13" xfId="0" applyNumberFormat="1" applyFill="1" applyBorder="1" applyAlignment="1">
      <alignment/>
    </xf>
    <xf numFmtId="38" fontId="0" fillId="0" borderId="12" xfId="0" applyNumberFormat="1" applyFill="1" applyBorder="1" applyAlignment="1">
      <alignment/>
    </xf>
    <xf numFmtId="38" fontId="0" fillId="0" borderId="10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38" fontId="0" fillId="0" borderId="0" xfId="0" applyNumberFormat="1" applyFill="1" applyAlignment="1">
      <alignment/>
    </xf>
    <xf numFmtId="38" fontId="0" fillId="0" borderId="2" xfId="0" applyNumberFormat="1" applyFill="1" applyBorder="1" applyAlignment="1">
      <alignment/>
    </xf>
    <xf numFmtId="38" fontId="0" fillId="0" borderId="3" xfId="0" applyNumberFormat="1" applyFill="1" applyBorder="1" applyAlignment="1">
      <alignment/>
    </xf>
    <xf numFmtId="38" fontId="0" fillId="0" borderId="14" xfId="0" applyNumberFormat="1" applyFill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0" fillId="0" borderId="11" xfId="0" applyBorder="1" applyAlignment="1">
      <alignment/>
    </xf>
    <xf numFmtId="9" fontId="0" fillId="0" borderId="11" xfId="21" applyBorder="1" applyAlignment="1">
      <alignment/>
    </xf>
    <xf numFmtId="167" fontId="0" fillId="0" borderId="0" xfId="17" applyNumberFormat="1" applyAlignment="1">
      <alignment/>
    </xf>
    <xf numFmtId="167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0" xfId="17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67" fontId="0" fillId="0" borderId="0" xfId="17" applyNumberFormat="1" applyFill="1" applyBorder="1" applyAlignment="1">
      <alignment/>
    </xf>
    <xf numFmtId="38" fontId="1" fillId="0" borderId="0" xfId="0" applyNumberFormat="1" applyFont="1" applyFill="1" applyBorder="1" applyAlignment="1">
      <alignment horizontal="center"/>
    </xf>
    <xf numFmtId="38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3" fontId="0" fillId="0" borderId="6" xfId="15" applyNumberFormat="1" applyFill="1" applyBorder="1" applyAlignment="1">
      <alignment/>
    </xf>
    <xf numFmtId="39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3" fontId="0" fillId="0" borderId="10" xfId="17" applyNumberFormat="1" applyFill="1" applyBorder="1" applyAlignment="1">
      <alignment/>
    </xf>
    <xf numFmtId="9" fontId="0" fillId="0" borderId="0" xfId="21" applyAlignment="1">
      <alignment/>
    </xf>
    <xf numFmtId="9" fontId="0" fillId="0" borderId="11" xfId="21" applyBorder="1" applyAlignment="1">
      <alignment/>
    </xf>
    <xf numFmtId="0" fontId="4" fillId="0" borderId="0" xfId="0" applyFont="1" applyAlignment="1">
      <alignment/>
    </xf>
    <xf numFmtId="167" fontId="1" fillId="0" borderId="0" xfId="17" applyNumberFormat="1" applyFont="1" applyAlignment="1">
      <alignment/>
    </xf>
    <xf numFmtId="167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7" fontId="1" fillId="0" borderId="0" xfId="17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" fontId="1" fillId="0" borderId="4" xfId="0" applyNumberFormat="1" applyFont="1" applyFill="1" applyBorder="1" applyAlignment="1">
      <alignment/>
    </xf>
    <xf numFmtId="4" fontId="1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9" fontId="1" fillId="0" borderId="0" xfId="17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75" zoomScaleNormal="75" workbookViewId="0" topLeftCell="A5">
      <selection activeCell="A96" sqref="A96"/>
    </sheetView>
  </sheetViews>
  <sheetFormatPr defaultColWidth="9.140625" defaultRowHeight="12.75"/>
  <cols>
    <col min="1" max="1" width="36.57421875" style="0" bestFit="1" customWidth="1"/>
    <col min="2" max="2" width="14.28125" style="0" customWidth="1"/>
    <col min="3" max="3" width="12.28125" style="0" customWidth="1"/>
    <col min="4" max="4" width="12.7109375" style="0" customWidth="1"/>
    <col min="5" max="5" width="13.28125" style="0" customWidth="1"/>
    <col min="6" max="6" width="13.421875" style="0" customWidth="1"/>
    <col min="7" max="7" width="14.00390625" style="0" customWidth="1"/>
    <col min="8" max="8" width="14.140625" style="0" customWidth="1"/>
    <col min="9" max="10" width="10.7109375" style="0" customWidth="1"/>
  </cols>
  <sheetData>
    <row r="1" spans="1:10" ht="12.7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/>
      <c r="B2" s="6"/>
      <c r="C2" s="7"/>
      <c r="D2" s="4"/>
      <c r="E2" s="4"/>
      <c r="F2" s="4"/>
      <c r="G2" s="4"/>
      <c r="H2" s="4"/>
      <c r="I2" s="4"/>
      <c r="J2" s="4"/>
    </row>
    <row r="3" spans="1:10" ht="12.75">
      <c r="A3" s="30" t="s">
        <v>56</v>
      </c>
      <c r="B3" s="31" t="s">
        <v>1</v>
      </c>
      <c r="C3" s="31" t="s">
        <v>2</v>
      </c>
      <c r="D3" s="4"/>
      <c r="E3" s="4"/>
      <c r="F3" s="4"/>
      <c r="G3" t="s">
        <v>3</v>
      </c>
      <c r="H3" s="4"/>
      <c r="I3" s="4"/>
      <c r="J3" s="4"/>
    </row>
    <row r="4" spans="1:10" ht="14.25">
      <c r="A4" s="9" t="s">
        <v>3</v>
      </c>
      <c r="B4" s="8" t="s">
        <v>50</v>
      </c>
      <c r="C4" s="23">
        <v>100000</v>
      </c>
      <c r="D4" s="4"/>
      <c r="E4" s="4"/>
      <c r="F4" s="4"/>
      <c r="G4" s="78" t="s">
        <v>68</v>
      </c>
      <c r="H4" s="4"/>
      <c r="I4" s="4"/>
      <c r="J4" s="4"/>
    </row>
    <row r="5" spans="1:10" ht="14.25">
      <c r="A5" s="5" t="s">
        <v>4</v>
      </c>
      <c r="B5" s="10" t="s">
        <v>50</v>
      </c>
      <c r="C5" s="24">
        <v>1000</v>
      </c>
      <c r="D5" s="4"/>
      <c r="E5" s="4"/>
      <c r="F5" s="4"/>
      <c r="G5" s="78" t="s">
        <v>67</v>
      </c>
      <c r="H5" s="4"/>
      <c r="I5" s="4"/>
      <c r="J5" s="4"/>
    </row>
    <row r="6" spans="1:10" ht="12.75">
      <c r="A6" s="5" t="s">
        <v>5</v>
      </c>
      <c r="B6" s="10" t="s">
        <v>51</v>
      </c>
      <c r="C6" s="24">
        <v>5000000</v>
      </c>
      <c r="D6" s="4"/>
      <c r="E6" s="4"/>
      <c r="F6" s="4"/>
      <c r="G6" s="4"/>
      <c r="H6" s="4"/>
      <c r="I6" s="4"/>
      <c r="J6" s="4"/>
    </row>
    <row r="7" spans="1:10" ht="12.75">
      <c r="A7" s="5" t="s">
        <v>6</v>
      </c>
      <c r="B7" s="10" t="s">
        <v>51</v>
      </c>
      <c r="C7" s="24">
        <v>50000000</v>
      </c>
      <c r="D7" s="4"/>
      <c r="E7" s="4"/>
      <c r="F7" s="4"/>
      <c r="G7" s="4" t="s">
        <v>8</v>
      </c>
      <c r="H7" s="4"/>
      <c r="I7" s="4"/>
      <c r="J7" s="4"/>
    </row>
    <row r="8" spans="1:10" ht="14.25">
      <c r="A8" s="5" t="s">
        <v>7</v>
      </c>
      <c r="B8" s="10" t="s">
        <v>52</v>
      </c>
      <c r="C8" s="24">
        <v>500</v>
      </c>
      <c r="D8" s="4"/>
      <c r="E8" s="4"/>
      <c r="F8" s="4"/>
      <c r="G8" s="78" t="s">
        <v>69</v>
      </c>
      <c r="H8" s="4"/>
      <c r="I8" s="4"/>
      <c r="J8" s="4"/>
    </row>
    <row r="9" spans="1:10" ht="14.25">
      <c r="A9" s="5" t="s">
        <v>8</v>
      </c>
      <c r="B9" s="10" t="s">
        <v>62</v>
      </c>
      <c r="C9" s="24">
        <v>4000</v>
      </c>
      <c r="D9" s="4"/>
      <c r="E9" s="4"/>
      <c r="F9" s="4"/>
      <c r="G9" s="78" t="s">
        <v>70</v>
      </c>
      <c r="H9" s="4"/>
      <c r="I9" s="4"/>
      <c r="J9" s="4"/>
    </row>
    <row r="10" spans="1:10" ht="12.75">
      <c r="A10" s="5" t="s">
        <v>9</v>
      </c>
      <c r="B10" s="10" t="s">
        <v>54</v>
      </c>
      <c r="C10" s="24">
        <v>10000000</v>
      </c>
      <c r="D10" s="4"/>
      <c r="E10" s="4"/>
      <c r="F10" s="4"/>
      <c r="G10" s="4"/>
      <c r="H10" s="4"/>
      <c r="I10" s="4"/>
      <c r="J10" s="4"/>
    </row>
    <row r="11" spans="1:10" ht="12.75">
      <c r="A11" s="5" t="s">
        <v>10</v>
      </c>
      <c r="B11" s="10" t="s">
        <v>55</v>
      </c>
      <c r="C11" s="24">
        <v>500</v>
      </c>
      <c r="D11" s="4"/>
      <c r="E11" s="4"/>
      <c r="F11" s="4"/>
      <c r="G11" s="4"/>
      <c r="H11" s="4"/>
      <c r="I11" s="4"/>
      <c r="J11" s="4"/>
    </row>
    <row r="12" spans="1:10" ht="12.75">
      <c r="A12" s="11" t="s">
        <v>11</v>
      </c>
      <c r="B12" s="12" t="s">
        <v>55</v>
      </c>
      <c r="C12" s="25">
        <v>25</v>
      </c>
      <c r="D12" s="4"/>
      <c r="E12" s="4"/>
      <c r="F12" s="4"/>
      <c r="G12" s="4"/>
      <c r="H12" s="4"/>
      <c r="I12" s="4"/>
      <c r="J12" s="4"/>
    </row>
    <row r="13" spans="1:10" ht="12.75">
      <c r="A13" s="6"/>
      <c r="B13" s="6"/>
      <c r="C13" s="6"/>
      <c r="D13" s="4"/>
      <c r="E13" s="4"/>
      <c r="F13" s="4"/>
      <c r="G13" s="4"/>
      <c r="H13" s="4"/>
      <c r="I13" s="4"/>
      <c r="J13" s="4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13" t="s">
        <v>12</v>
      </c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12.75">
      <c r="A16" s="11"/>
      <c r="B16" s="16"/>
      <c r="C16" s="6"/>
      <c r="D16" s="6"/>
      <c r="E16" s="6"/>
      <c r="F16" s="6"/>
      <c r="G16" s="6"/>
      <c r="H16" s="6"/>
      <c r="I16" s="6"/>
      <c r="J16" s="7"/>
    </row>
    <row r="17" spans="1:10" ht="12.75">
      <c r="A17" s="32"/>
      <c r="B17" s="33"/>
      <c r="C17" s="84" t="s">
        <v>13</v>
      </c>
      <c r="D17" s="84"/>
      <c r="E17" s="84"/>
      <c r="F17" s="84"/>
      <c r="G17" s="85" t="s">
        <v>18</v>
      </c>
      <c r="H17" s="84"/>
      <c r="I17" s="84"/>
      <c r="J17" s="84"/>
    </row>
    <row r="18" spans="1:10" ht="12.75">
      <c r="A18" s="32"/>
      <c r="B18" s="21" t="s">
        <v>1</v>
      </c>
      <c r="C18" s="21" t="s">
        <v>14</v>
      </c>
      <c r="D18" s="21" t="s">
        <v>15</v>
      </c>
      <c r="E18" s="21" t="s">
        <v>16</v>
      </c>
      <c r="F18" s="21" t="s">
        <v>17</v>
      </c>
      <c r="G18" s="22" t="s">
        <v>14</v>
      </c>
      <c r="H18" s="21" t="s">
        <v>15</v>
      </c>
      <c r="I18" s="21" t="s">
        <v>16</v>
      </c>
      <c r="J18" s="21" t="s">
        <v>17</v>
      </c>
    </row>
    <row r="19" spans="1:10" ht="12.75">
      <c r="A19" s="8" t="s">
        <v>3</v>
      </c>
      <c r="B19" s="10" t="s">
        <v>50</v>
      </c>
      <c r="C19" s="60">
        <v>200</v>
      </c>
      <c r="D19" s="61">
        <f>C19</f>
        <v>200</v>
      </c>
      <c r="E19" s="28">
        <v>300000</v>
      </c>
      <c r="F19" s="29">
        <v>300000</v>
      </c>
      <c r="G19" s="67">
        <v>180</v>
      </c>
      <c r="H19" s="67">
        <v>180</v>
      </c>
      <c r="I19" s="28">
        <v>360000</v>
      </c>
      <c r="J19" s="29">
        <v>360000</v>
      </c>
    </row>
    <row r="20" spans="1:10" ht="12.75">
      <c r="A20" s="10" t="s">
        <v>5</v>
      </c>
      <c r="B20" s="10" t="s">
        <v>51</v>
      </c>
      <c r="C20" s="26">
        <v>0.5</v>
      </c>
      <c r="D20" s="27">
        <f aca="true" t="shared" si="0" ref="D20:D26">C20</f>
        <v>0.5</v>
      </c>
      <c r="E20" s="6"/>
      <c r="F20" s="7"/>
      <c r="G20" s="37">
        <f aca="true" t="shared" si="1" ref="G20:H26">C20</f>
        <v>0.5</v>
      </c>
      <c r="H20" s="38">
        <f t="shared" si="1"/>
        <v>0.5</v>
      </c>
      <c r="J20" s="7"/>
    </row>
    <row r="21" spans="1:10" ht="12.75">
      <c r="A21" s="10" t="s">
        <v>6</v>
      </c>
      <c r="B21" s="10" t="s">
        <v>51</v>
      </c>
      <c r="C21" s="26">
        <v>0.01</v>
      </c>
      <c r="D21" s="27">
        <f t="shared" si="0"/>
        <v>0.01</v>
      </c>
      <c r="E21" s="6"/>
      <c r="F21" s="7"/>
      <c r="G21" s="37">
        <f t="shared" si="1"/>
        <v>0.01</v>
      </c>
      <c r="H21" s="38">
        <f t="shared" si="1"/>
        <v>0.01</v>
      </c>
      <c r="J21" s="7"/>
    </row>
    <row r="22" spans="1:10" ht="12.75">
      <c r="A22" s="10" t="s">
        <v>7</v>
      </c>
      <c r="B22" s="10" t="s">
        <v>52</v>
      </c>
      <c r="C22" s="62">
        <v>1000</v>
      </c>
      <c r="D22" s="63">
        <f t="shared" si="0"/>
        <v>1000</v>
      </c>
      <c r="E22" s="6"/>
      <c r="F22" s="7"/>
      <c r="G22" s="28">
        <f t="shared" si="1"/>
        <v>1000</v>
      </c>
      <c r="H22" s="28">
        <f t="shared" si="1"/>
        <v>1000</v>
      </c>
      <c r="J22" s="7"/>
    </row>
    <row r="23" spans="1:10" ht="12.75">
      <c r="A23" s="10" t="s">
        <v>8</v>
      </c>
      <c r="B23" s="10" t="s">
        <v>53</v>
      </c>
      <c r="C23" s="62">
        <v>500</v>
      </c>
      <c r="D23" s="63">
        <f t="shared" si="0"/>
        <v>500</v>
      </c>
      <c r="E23" s="6"/>
      <c r="F23" s="7"/>
      <c r="G23" s="28">
        <f t="shared" si="1"/>
        <v>500</v>
      </c>
      <c r="H23" s="28">
        <f t="shared" si="1"/>
        <v>500</v>
      </c>
      <c r="J23" s="7"/>
    </row>
    <row r="24" spans="1:10" ht="12.75">
      <c r="A24" s="10" t="s">
        <v>9</v>
      </c>
      <c r="B24" s="10" t="s">
        <v>54</v>
      </c>
      <c r="C24" s="26">
        <v>0.5</v>
      </c>
      <c r="D24" s="27">
        <f t="shared" si="0"/>
        <v>0.5</v>
      </c>
      <c r="E24" s="6"/>
      <c r="F24" s="7"/>
      <c r="G24" s="37">
        <f t="shared" si="1"/>
        <v>0.5</v>
      </c>
      <c r="H24" s="38">
        <f t="shared" si="1"/>
        <v>0.5</v>
      </c>
      <c r="J24" s="7"/>
    </row>
    <row r="25" spans="1:10" ht="12.75">
      <c r="A25" s="10" t="s">
        <v>10</v>
      </c>
      <c r="B25" s="10" t="s">
        <v>55</v>
      </c>
      <c r="C25" s="62">
        <v>5000</v>
      </c>
      <c r="D25" s="63">
        <f t="shared" si="0"/>
        <v>5000</v>
      </c>
      <c r="E25" s="6"/>
      <c r="F25" s="7"/>
      <c r="G25" s="28">
        <f t="shared" si="1"/>
        <v>5000</v>
      </c>
      <c r="H25" s="28">
        <f t="shared" si="1"/>
        <v>5000</v>
      </c>
      <c r="J25" s="7"/>
    </row>
    <row r="26" spans="1:10" ht="12.75">
      <c r="A26" s="12" t="s">
        <v>11</v>
      </c>
      <c r="B26" s="12" t="s">
        <v>55</v>
      </c>
      <c r="C26" s="64">
        <v>30000</v>
      </c>
      <c r="D26" s="65">
        <f t="shared" si="0"/>
        <v>30000</v>
      </c>
      <c r="E26" s="16"/>
      <c r="F26" s="17"/>
      <c r="G26" s="66">
        <f t="shared" si="1"/>
        <v>30000</v>
      </c>
      <c r="H26" s="66">
        <f t="shared" si="1"/>
        <v>30000</v>
      </c>
      <c r="I26" s="42"/>
      <c r="J26" s="17"/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4"/>
      <c r="B28" s="16"/>
      <c r="C28" s="4"/>
      <c r="D28" s="4"/>
      <c r="E28" s="4"/>
      <c r="F28" s="4"/>
      <c r="G28" s="4"/>
      <c r="H28" s="4"/>
      <c r="I28" s="4"/>
      <c r="J28" s="4"/>
    </row>
    <row r="29" spans="1:10" ht="12.75">
      <c r="A29" s="13" t="s">
        <v>19</v>
      </c>
      <c r="C29" s="14"/>
      <c r="D29" s="14"/>
      <c r="E29" s="14"/>
      <c r="F29" s="14"/>
      <c r="G29" s="14"/>
      <c r="H29" s="15"/>
      <c r="I29" s="4"/>
      <c r="J29" s="4"/>
    </row>
    <row r="30" spans="3:10" ht="12.75">
      <c r="C30" s="6"/>
      <c r="D30" s="6"/>
      <c r="E30" s="6"/>
      <c r="F30" s="6"/>
      <c r="G30" s="6"/>
      <c r="H30" s="7"/>
      <c r="I30" s="4"/>
      <c r="J30" s="4"/>
    </row>
    <row r="31" spans="1:10" ht="12.75">
      <c r="A31" s="40" t="s">
        <v>37</v>
      </c>
      <c r="C31" s="35" t="s">
        <v>20</v>
      </c>
      <c r="D31" s="36" t="s">
        <v>21</v>
      </c>
      <c r="E31" s="36" t="s">
        <v>22</v>
      </c>
      <c r="F31" s="36" t="s">
        <v>23</v>
      </c>
      <c r="G31" s="36" t="s">
        <v>24</v>
      </c>
      <c r="H31" s="34" t="s">
        <v>25</v>
      </c>
      <c r="I31" s="4"/>
      <c r="J31" s="4"/>
    </row>
    <row r="32" spans="1:10" ht="12.75">
      <c r="A32" s="39" t="s">
        <v>26</v>
      </c>
      <c r="C32" s="44"/>
      <c r="D32" s="44"/>
      <c r="E32" s="44"/>
      <c r="F32" s="44"/>
      <c r="G32" s="44"/>
      <c r="H32" s="53"/>
      <c r="I32" s="4"/>
      <c r="J32" s="4"/>
    </row>
    <row r="33" spans="1:10" ht="12.75">
      <c r="A33" s="5" t="s">
        <v>27</v>
      </c>
      <c r="C33" s="44"/>
      <c r="D33" s="44">
        <f>$C$4*$H$19</f>
        <v>18000000</v>
      </c>
      <c r="E33" s="44">
        <f>$C$4*$H$19</f>
        <v>18000000</v>
      </c>
      <c r="F33" s="44">
        <f>$C$4*$H$19</f>
        <v>18000000</v>
      </c>
      <c r="G33" s="44">
        <f>$C$4*$H$19</f>
        <v>18000000</v>
      </c>
      <c r="H33" s="45">
        <f>$C$4*$H$19</f>
        <v>18000000</v>
      </c>
      <c r="I33" s="4"/>
      <c r="J33" s="4"/>
    </row>
    <row r="34" spans="1:10" ht="12.75">
      <c r="A34" s="5"/>
      <c r="C34" s="44"/>
      <c r="D34" s="44"/>
      <c r="E34" s="44"/>
      <c r="F34" s="44"/>
      <c r="G34" s="44"/>
      <c r="H34" s="45"/>
      <c r="I34" s="4"/>
      <c r="J34" s="4"/>
    </row>
    <row r="35" spans="1:10" ht="12.75">
      <c r="A35" s="39" t="s">
        <v>28</v>
      </c>
      <c r="C35" s="44"/>
      <c r="D35" s="44"/>
      <c r="E35" s="44"/>
      <c r="F35" s="44"/>
      <c r="G35" s="44"/>
      <c r="H35" s="45"/>
      <c r="I35" s="4"/>
      <c r="J35" s="4"/>
    </row>
    <row r="36" spans="1:10" ht="12.75">
      <c r="A36" s="5" t="s">
        <v>29</v>
      </c>
      <c r="C36" s="44">
        <v>25000000</v>
      </c>
      <c r="D36" s="44">
        <v>0</v>
      </c>
      <c r="E36" s="44">
        <v>0</v>
      </c>
      <c r="F36" s="44">
        <v>0</v>
      </c>
      <c r="G36" s="44">
        <v>0</v>
      </c>
      <c r="H36" s="45">
        <v>0</v>
      </c>
      <c r="I36" s="4"/>
      <c r="J36" s="4"/>
    </row>
    <row r="37" spans="1:10" ht="12.75">
      <c r="A37" s="5" t="s">
        <v>5</v>
      </c>
      <c r="C37" s="44">
        <v>0</v>
      </c>
      <c r="D37" s="44">
        <f>$C$6*$G$20</f>
        <v>2500000</v>
      </c>
      <c r="E37" s="44">
        <f>$C$6*$G$20</f>
        <v>2500000</v>
      </c>
      <c r="F37" s="44">
        <f>$C$6*$G$20</f>
        <v>2500000</v>
      </c>
      <c r="G37" s="44">
        <f>$C$6*$G$20</f>
        <v>2500000</v>
      </c>
      <c r="H37" s="45">
        <f>$C$6*$G$20</f>
        <v>2500000</v>
      </c>
      <c r="I37" s="4"/>
      <c r="J37" s="4"/>
    </row>
    <row r="38" spans="1:10" ht="12.75">
      <c r="A38" s="5" t="s">
        <v>6</v>
      </c>
      <c r="C38" s="44">
        <v>0</v>
      </c>
      <c r="D38" s="44">
        <f>$C$7*$G$21</f>
        <v>500000</v>
      </c>
      <c r="E38" s="44">
        <f>$C$7*$G$21</f>
        <v>500000</v>
      </c>
      <c r="F38" s="44">
        <f>$C$7*$G$21</f>
        <v>500000</v>
      </c>
      <c r="G38" s="44">
        <f>$C$7*$G$21</f>
        <v>500000</v>
      </c>
      <c r="H38" s="45">
        <f>$C$7*$G$21</f>
        <v>500000</v>
      </c>
      <c r="I38" s="4"/>
      <c r="J38" s="4"/>
    </row>
    <row r="39" spans="1:10" ht="12.75">
      <c r="A39" s="5" t="s">
        <v>7</v>
      </c>
      <c r="C39" s="44">
        <v>0</v>
      </c>
      <c r="D39" s="44">
        <f>$C$8*$G$22</f>
        <v>500000</v>
      </c>
      <c r="E39" s="44">
        <f>$C$8*$G$22</f>
        <v>500000</v>
      </c>
      <c r="F39" s="44">
        <f>$C$8*$G$22</f>
        <v>500000</v>
      </c>
      <c r="G39" s="44">
        <f>$C$8*$G$22</f>
        <v>500000</v>
      </c>
      <c r="H39" s="45">
        <f>$C$8*$G$22</f>
        <v>500000</v>
      </c>
      <c r="I39" s="4"/>
      <c r="J39" s="4"/>
    </row>
    <row r="40" spans="1:10" ht="12.75">
      <c r="A40" s="5" t="s">
        <v>8</v>
      </c>
      <c r="C40" s="44">
        <v>0</v>
      </c>
      <c r="D40" s="44">
        <f>$C$9*$G$23</f>
        <v>2000000</v>
      </c>
      <c r="E40" s="44">
        <f>$C$9*$G$23</f>
        <v>2000000</v>
      </c>
      <c r="F40" s="44">
        <f>$C$9*$G$23</f>
        <v>2000000</v>
      </c>
      <c r="G40" s="44">
        <f>$C$9*$G$23</f>
        <v>2000000</v>
      </c>
      <c r="H40" s="45">
        <f>$C$9*$G$23</f>
        <v>2000000</v>
      </c>
      <c r="I40" s="4"/>
      <c r="J40" s="4"/>
    </row>
    <row r="41" spans="1:10" ht="12.75">
      <c r="A41" s="5" t="s">
        <v>9</v>
      </c>
      <c r="C41" s="44">
        <v>0</v>
      </c>
      <c r="D41" s="44">
        <f>$C$10*$G$24</f>
        <v>5000000</v>
      </c>
      <c r="E41" s="44">
        <f>$C$10*$G$24</f>
        <v>5000000</v>
      </c>
      <c r="F41" s="44">
        <f>$C$10*$G$24</f>
        <v>5000000</v>
      </c>
      <c r="G41" s="44">
        <f>$C$10*$G$24</f>
        <v>5000000</v>
      </c>
      <c r="H41" s="45">
        <f>$C$10*$G$24</f>
        <v>5000000</v>
      </c>
      <c r="I41" s="4"/>
      <c r="J41" s="4"/>
    </row>
    <row r="42" spans="1:10" ht="12.75">
      <c r="A42" s="5" t="s">
        <v>10</v>
      </c>
      <c r="C42" s="44">
        <v>0</v>
      </c>
      <c r="D42" s="44">
        <f>$C$11*$G$25</f>
        <v>2500000</v>
      </c>
      <c r="E42" s="44">
        <f>$C$11*$G$25</f>
        <v>2500000</v>
      </c>
      <c r="F42" s="44">
        <f>$C$11*$G$25</f>
        <v>2500000</v>
      </c>
      <c r="G42" s="44">
        <f>$C$11*$G$25</f>
        <v>2500000</v>
      </c>
      <c r="H42" s="45">
        <f>$C$11*$G$25</f>
        <v>2500000</v>
      </c>
      <c r="I42" s="4"/>
      <c r="J42" s="4"/>
    </row>
    <row r="43" spans="1:10" ht="12.75">
      <c r="A43" s="5" t="s">
        <v>11</v>
      </c>
      <c r="C43" s="44">
        <v>0</v>
      </c>
      <c r="D43" s="44">
        <f>$C$12*$G$26</f>
        <v>750000</v>
      </c>
      <c r="E43" s="44">
        <f>$C$12*$G$26</f>
        <v>750000</v>
      </c>
      <c r="F43" s="44">
        <f>$C$12*$G$26</f>
        <v>750000</v>
      </c>
      <c r="G43" s="44">
        <f>$C$12*$G$26</f>
        <v>750000</v>
      </c>
      <c r="H43" s="45">
        <f>$C$12*$G$26</f>
        <v>750000</v>
      </c>
      <c r="I43" s="4"/>
      <c r="J43" s="4"/>
    </row>
    <row r="44" spans="1:10" ht="12.75">
      <c r="A44" s="5" t="s">
        <v>46</v>
      </c>
      <c r="C44" s="46">
        <f aca="true" t="shared" si="2" ref="C44:H44">SUM(C36:C43)</f>
        <v>25000000</v>
      </c>
      <c r="D44" s="46">
        <f t="shared" si="2"/>
        <v>13750000</v>
      </c>
      <c r="E44" s="46">
        <f t="shared" si="2"/>
        <v>13750000</v>
      </c>
      <c r="F44" s="46">
        <f t="shared" si="2"/>
        <v>13750000</v>
      </c>
      <c r="G44" s="46">
        <f t="shared" si="2"/>
        <v>13750000</v>
      </c>
      <c r="H44" s="47">
        <f t="shared" si="2"/>
        <v>13750000</v>
      </c>
      <c r="I44" s="4"/>
      <c r="J44" s="4"/>
    </row>
    <row r="45" spans="1:10" ht="12.75">
      <c r="A45" s="5"/>
      <c r="C45" s="44"/>
      <c r="D45" s="44"/>
      <c r="E45" s="44"/>
      <c r="F45" s="44"/>
      <c r="G45" s="44"/>
      <c r="H45" s="45"/>
      <c r="I45" s="4"/>
      <c r="J45" s="4"/>
    </row>
    <row r="46" spans="1:10" ht="12.75">
      <c r="A46" s="5" t="s">
        <v>30</v>
      </c>
      <c r="C46" s="46">
        <f aca="true" t="shared" si="3" ref="C46:H46">C33-C44</f>
        <v>-25000000</v>
      </c>
      <c r="D46" s="46">
        <f t="shared" si="3"/>
        <v>4250000</v>
      </c>
      <c r="E46" s="46">
        <f t="shared" si="3"/>
        <v>4250000</v>
      </c>
      <c r="F46" s="46">
        <f t="shared" si="3"/>
        <v>4250000</v>
      </c>
      <c r="G46" s="46">
        <f t="shared" si="3"/>
        <v>4250000</v>
      </c>
      <c r="H46" s="47">
        <f t="shared" si="3"/>
        <v>4250000</v>
      </c>
      <c r="I46" s="4"/>
      <c r="J46" s="4"/>
    </row>
    <row r="47" spans="1:10" ht="12.75">
      <c r="A47" s="5"/>
      <c r="C47" s="44"/>
      <c r="D47" s="44"/>
      <c r="E47" s="44"/>
      <c r="F47" s="44"/>
      <c r="G47" s="44"/>
      <c r="H47" s="45"/>
      <c r="I47" s="4"/>
      <c r="J47" s="4"/>
    </row>
    <row r="48" spans="1:10" ht="12.75">
      <c r="A48" s="5" t="s">
        <v>31</v>
      </c>
      <c r="C48" s="44"/>
      <c r="D48" s="44">
        <v>5000000</v>
      </c>
      <c r="E48" s="44">
        <v>5000000</v>
      </c>
      <c r="F48" s="44">
        <v>5000000</v>
      </c>
      <c r="G48" s="44">
        <v>5000000</v>
      </c>
      <c r="H48" s="45">
        <v>5000000</v>
      </c>
      <c r="I48" s="4"/>
      <c r="J48" s="4"/>
    </row>
    <row r="49" spans="1:10" ht="12.75">
      <c r="A49" s="5" t="s">
        <v>32</v>
      </c>
      <c r="C49" s="46">
        <f aca="true" t="shared" si="4" ref="C49:H49">C46-C48</f>
        <v>-25000000</v>
      </c>
      <c r="D49" s="46">
        <f t="shared" si="4"/>
        <v>-750000</v>
      </c>
      <c r="E49" s="46">
        <f t="shared" si="4"/>
        <v>-750000</v>
      </c>
      <c r="F49" s="46">
        <f t="shared" si="4"/>
        <v>-750000</v>
      </c>
      <c r="G49" s="46">
        <f t="shared" si="4"/>
        <v>-750000</v>
      </c>
      <c r="H49" s="47">
        <f t="shared" si="4"/>
        <v>-750000</v>
      </c>
      <c r="I49" s="4"/>
      <c r="J49" s="4"/>
    </row>
    <row r="50" spans="1:10" ht="12.75">
      <c r="A50" s="5"/>
      <c r="C50" s="44"/>
      <c r="D50" s="44"/>
      <c r="E50" s="44"/>
      <c r="F50" s="44"/>
      <c r="G50" s="44"/>
      <c r="H50" s="45"/>
      <c r="I50" s="4"/>
      <c r="J50" s="4"/>
    </row>
    <row r="51" spans="1:10" ht="12.75">
      <c r="A51" s="5" t="s">
        <v>33</v>
      </c>
      <c r="B51" s="43">
        <v>0.2</v>
      </c>
      <c r="C51" s="44"/>
      <c r="D51" s="44">
        <f>$B$51*D49</f>
        <v>-150000</v>
      </c>
      <c r="E51" s="44">
        <f>$B$51*E49</f>
        <v>-150000</v>
      </c>
      <c r="F51" s="44">
        <f>$B$51*F49</f>
        <v>-150000</v>
      </c>
      <c r="G51" s="44">
        <f>$B$51*G49</f>
        <v>-150000</v>
      </c>
      <c r="H51" s="45">
        <f>$B$51*H49</f>
        <v>-150000</v>
      </c>
      <c r="I51" s="70" t="s">
        <v>65</v>
      </c>
      <c r="J51" s="4"/>
    </row>
    <row r="52" spans="1:10" ht="12.75">
      <c r="A52" s="41" t="s">
        <v>34</v>
      </c>
      <c r="C52" s="46">
        <f>C46</f>
        <v>-25000000</v>
      </c>
      <c r="D52" s="46">
        <f>D49+D48-D51</f>
        <v>4400000</v>
      </c>
      <c r="E52" s="46">
        <f>E49+E48-E51</f>
        <v>4400000</v>
      </c>
      <c r="F52" s="46">
        <f>F49+F48-F51</f>
        <v>4400000</v>
      </c>
      <c r="G52" s="46">
        <f>G49+G48-G51</f>
        <v>4400000</v>
      </c>
      <c r="H52" s="47">
        <f>H49+H48-H51</f>
        <v>4400000</v>
      </c>
      <c r="I52" s="4"/>
      <c r="J52" s="4"/>
    </row>
    <row r="53" spans="1:10" ht="12.75">
      <c r="A53" s="5"/>
      <c r="C53" s="44"/>
      <c r="D53" s="44"/>
      <c r="E53" s="44"/>
      <c r="F53" s="44"/>
      <c r="G53" s="44"/>
      <c r="H53" s="45"/>
      <c r="I53" s="4"/>
      <c r="J53" s="4"/>
    </row>
    <row r="54" spans="1:10" ht="12.75">
      <c r="A54" s="18" t="s">
        <v>35</v>
      </c>
      <c r="B54" s="43">
        <v>0.1</v>
      </c>
      <c r="C54" s="48">
        <f>NPV(B54,D52:H52)+C52</f>
        <v>-8320538.21460283</v>
      </c>
      <c r="D54" s="68" t="s">
        <v>63</v>
      </c>
      <c r="E54" s="44"/>
      <c r="F54" s="44"/>
      <c r="G54" s="44"/>
      <c r="H54" s="45"/>
      <c r="I54" s="4"/>
      <c r="J54" s="4"/>
    </row>
    <row r="55" spans="1:10" ht="12.75">
      <c r="A55" s="5"/>
      <c r="C55" s="44"/>
      <c r="D55" s="44"/>
      <c r="E55" s="44"/>
      <c r="F55" s="44"/>
      <c r="G55" s="44"/>
      <c r="H55" s="45"/>
      <c r="I55" s="4"/>
      <c r="J55" s="4"/>
    </row>
    <row r="56" spans="1:10" ht="12.75">
      <c r="A56" s="39" t="s">
        <v>36</v>
      </c>
      <c r="C56" s="44"/>
      <c r="D56" s="44"/>
      <c r="E56" s="44"/>
      <c r="F56" s="44"/>
      <c r="G56" s="44"/>
      <c r="H56" s="45"/>
      <c r="I56" s="4"/>
      <c r="J56" s="4"/>
    </row>
    <row r="57" spans="1:10" ht="12.75">
      <c r="A57" s="5" t="s">
        <v>38</v>
      </c>
      <c r="C57" s="44">
        <v>20000000</v>
      </c>
      <c r="D57" s="44">
        <v>0</v>
      </c>
      <c r="E57" s="44">
        <v>0</v>
      </c>
      <c r="F57" s="44">
        <v>0</v>
      </c>
      <c r="G57" s="44">
        <v>0</v>
      </c>
      <c r="H57" s="45">
        <v>0</v>
      </c>
      <c r="I57" s="4"/>
      <c r="J57" s="4"/>
    </row>
    <row r="58" spans="1:10" ht="12.75">
      <c r="A58" s="30" t="s">
        <v>57</v>
      </c>
      <c r="C58" s="44"/>
      <c r="D58" s="44">
        <f>C57</f>
        <v>20000000</v>
      </c>
      <c r="E58" s="44">
        <f>D61</f>
        <v>16724050.384105096</v>
      </c>
      <c r="F58" s="44">
        <f>E61</f>
        <v>13120505.806620698</v>
      </c>
      <c r="G58" s="44">
        <f>F61</f>
        <v>9156606.771387864</v>
      </c>
      <c r="H58" s="45">
        <f>G61</f>
        <v>4796317.832631742</v>
      </c>
      <c r="I58" s="4"/>
      <c r="J58" s="4"/>
    </row>
    <row r="59" spans="1:10" ht="12.75">
      <c r="A59" s="30" t="s">
        <v>58</v>
      </c>
      <c r="B59" s="43">
        <v>0.1</v>
      </c>
      <c r="C59" s="44"/>
      <c r="D59" s="44">
        <f>D58*$B$59</f>
        <v>2000000</v>
      </c>
      <c r="E59" s="44">
        <f>E58*$B$59</f>
        <v>1672405.0384105097</v>
      </c>
      <c r="F59" s="44">
        <f>F58*$B$59</f>
        <v>1312050.5806620698</v>
      </c>
      <c r="G59" s="44">
        <f>G58*$B$59</f>
        <v>915660.6771387864</v>
      </c>
      <c r="H59" s="45">
        <f>H58*$B$59</f>
        <v>479631.7832631742</v>
      </c>
      <c r="I59" s="4"/>
      <c r="J59" s="4"/>
    </row>
    <row r="60" spans="1:10" ht="12.75">
      <c r="A60" s="30" t="s">
        <v>59</v>
      </c>
      <c r="C60" s="44"/>
      <c r="D60" s="44">
        <f>PMT(B59,5,,-D58)</f>
        <v>3275949.6158949044</v>
      </c>
      <c r="E60" s="44">
        <f>PMT(B59,4,,-E58)</f>
        <v>3603544.5774843963</v>
      </c>
      <c r="F60" s="44">
        <f>PMT(B59,3,,-F58)</f>
        <v>3963899.0352328345</v>
      </c>
      <c r="G60" s="44">
        <f>PMT(B59,2,,-G58)</f>
        <v>4360288.938756122</v>
      </c>
      <c r="H60" s="45">
        <f>PMT(B59,1,,-H58)</f>
        <v>4796317.832631737</v>
      </c>
      <c r="I60" s="4"/>
      <c r="J60" s="4"/>
    </row>
    <row r="61" spans="1:10" ht="12.75">
      <c r="A61" s="30" t="s">
        <v>60</v>
      </c>
      <c r="C61" s="44"/>
      <c r="D61" s="44">
        <f>D58-D60</f>
        <v>16724050.384105096</v>
      </c>
      <c r="E61" s="44">
        <f>E58-E60</f>
        <v>13120505.806620698</v>
      </c>
      <c r="F61" s="44">
        <f>F58-F60</f>
        <v>9156606.771387864</v>
      </c>
      <c r="G61" s="44">
        <f>G58-G60</f>
        <v>4796317.832631742</v>
      </c>
      <c r="H61" s="45">
        <f>H58-H60</f>
        <v>0</v>
      </c>
      <c r="I61" s="4"/>
      <c r="J61" s="4"/>
    </row>
    <row r="62" spans="1:10" ht="12.75">
      <c r="A62" s="5" t="s">
        <v>61</v>
      </c>
      <c r="B62" s="43"/>
      <c r="C62" s="44"/>
      <c r="D62" s="44">
        <f>D59+D60</f>
        <v>5275949.615894904</v>
      </c>
      <c r="E62" s="44">
        <f>E59+E60</f>
        <v>5275949.615894906</v>
      </c>
      <c r="F62" s="44">
        <f>F59+F60</f>
        <v>5275949.615894904</v>
      </c>
      <c r="G62" s="44">
        <f>G59+G60</f>
        <v>5275949.615894909</v>
      </c>
      <c r="H62" s="45">
        <f>H59+H60</f>
        <v>5275949.615894911</v>
      </c>
      <c r="I62" s="4"/>
      <c r="J62" s="4"/>
    </row>
    <row r="63" spans="1:10" ht="12.75">
      <c r="A63" s="5" t="s">
        <v>39</v>
      </c>
      <c r="C63" s="46">
        <f aca="true" t="shared" si="5" ref="C63:H63">C57-C62</f>
        <v>20000000</v>
      </c>
      <c r="D63" s="46">
        <f t="shared" si="5"/>
        <v>-5275949.615894904</v>
      </c>
      <c r="E63" s="46">
        <f t="shared" si="5"/>
        <v>-5275949.615894906</v>
      </c>
      <c r="F63" s="46">
        <f t="shared" si="5"/>
        <v>-5275949.615894904</v>
      </c>
      <c r="G63" s="46">
        <f t="shared" si="5"/>
        <v>-5275949.615894909</v>
      </c>
      <c r="H63" s="47">
        <f t="shared" si="5"/>
        <v>-5275949.615894911</v>
      </c>
      <c r="I63" s="4"/>
      <c r="J63" s="4"/>
    </row>
    <row r="64" spans="1:10" ht="12.75">
      <c r="A64" s="5"/>
      <c r="C64" s="44"/>
      <c r="D64" s="44"/>
      <c r="E64" s="44"/>
      <c r="F64" s="44"/>
      <c r="G64" s="44"/>
      <c r="H64" s="45"/>
      <c r="I64" s="4"/>
      <c r="J64" s="4"/>
    </row>
    <row r="65" spans="1:10" ht="12.75">
      <c r="A65" s="39" t="s">
        <v>40</v>
      </c>
      <c r="C65" s="44"/>
      <c r="D65" s="44"/>
      <c r="E65" s="44"/>
      <c r="F65" s="44"/>
      <c r="G65" s="44"/>
      <c r="H65" s="45"/>
      <c r="I65" s="4"/>
      <c r="J65" s="4"/>
    </row>
    <row r="66" spans="1:10" ht="12.75">
      <c r="A66" s="5" t="s">
        <v>34</v>
      </c>
      <c r="C66" s="44">
        <f aca="true" t="shared" si="6" ref="C66:H66">C52</f>
        <v>-25000000</v>
      </c>
      <c r="D66" s="44">
        <f t="shared" si="6"/>
        <v>4400000</v>
      </c>
      <c r="E66" s="44">
        <f t="shared" si="6"/>
        <v>4400000</v>
      </c>
      <c r="F66" s="44">
        <f t="shared" si="6"/>
        <v>4400000</v>
      </c>
      <c r="G66" s="44">
        <f t="shared" si="6"/>
        <v>4400000</v>
      </c>
      <c r="H66" s="45">
        <f t="shared" si="6"/>
        <v>4400000</v>
      </c>
      <c r="I66" s="4"/>
      <c r="J66" s="4"/>
    </row>
    <row r="67" spans="1:10" ht="12.75">
      <c r="A67" s="5" t="s">
        <v>39</v>
      </c>
      <c r="C67" s="44">
        <f aca="true" t="shared" si="7" ref="C67:H67">C63</f>
        <v>20000000</v>
      </c>
      <c r="D67" s="44">
        <f t="shared" si="7"/>
        <v>-5275949.615894904</v>
      </c>
      <c r="E67" s="44">
        <f t="shared" si="7"/>
        <v>-5275949.615894906</v>
      </c>
      <c r="F67" s="44">
        <f t="shared" si="7"/>
        <v>-5275949.615894904</v>
      </c>
      <c r="G67" s="44">
        <f t="shared" si="7"/>
        <v>-5275949.615894909</v>
      </c>
      <c r="H67" s="45">
        <f t="shared" si="7"/>
        <v>-5275949.615894911</v>
      </c>
      <c r="I67" s="4"/>
      <c r="J67" s="4"/>
    </row>
    <row r="68" spans="1:10" ht="12.75">
      <c r="A68" s="5" t="s">
        <v>41</v>
      </c>
      <c r="C68" s="46">
        <f aca="true" t="shared" si="8" ref="C68:H68">SUM(C66:C67)</f>
        <v>-5000000</v>
      </c>
      <c r="D68" s="46">
        <f t="shared" si="8"/>
        <v>-875949.6158949044</v>
      </c>
      <c r="E68" s="46">
        <f t="shared" si="8"/>
        <v>-875949.6158949062</v>
      </c>
      <c r="F68" s="46">
        <f t="shared" si="8"/>
        <v>-875949.6158949044</v>
      </c>
      <c r="G68" s="46">
        <f t="shared" si="8"/>
        <v>-875949.615894909</v>
      </c>
      <c r="H68" s="47">
        <f t="shared" si="8"/>
        <v>-875949.6158949109</v>
      </c>
      <c r="I68" s="4"/>
      <c r="J68" s="4"/>
    </row>
    <row r="69" spans="1:10" ht="12.75">
      <c r="A69" s="5"/>
      <c r="C69" s="44"/>
      <c r="D69" s="44"/>
      <c r="E69" s="44"/>
      <c r="F69" s="44"/>
      <c r="G69" s="44"/>
      <c r="H69" s="45"/>
      <c r="I69" s="4"/>
      <c r="J69" s="4"/>
    </row>
    <row r="70" spans="1:10" ht="12.75">
      <c r="A70" s="57" t="s">
        <v>42</v>
      </c>
      <c r="B70" s="59">
        <v>0.1</v>
      </c>
      <c r="C70" s="48">
        <f>NPV(B70,D68:H68)+C68</f>
        <v>-8320538.214602824</v>
      </c>
      <c r="D70" s="69" t="s">
        <v>64</v>
      </c>
      <c r="E70" s="49"/>
      <c r="F70" s="49"/>
      <c r="G70" s="49"/>
      <c r="H70" s="50"/>
      <c r="I70" s="4"/>
      <c r="J70" s="4"/>
    </row>
    <row r="71" spans="1:10" ht="12.75">
      <c r="A71" s="20"/>
      <c r="C71" s="44"/>
      <c r="D71" s="44"/>
      <c r="E71" s="44"/>
      <c r="F71" s="44"/>
      <c r="G71" s="44"/>
      <c r="H71" s="44"/>
      <c r="I71" s="4"/>
      <c r="J71" s="4"/>
    </row>
    <row r="72" spans="1:10" ht="12.75">
      <c r="A72" s="4"/>
      <c r="B72" s="42"/>
      <c r="C72" s="51"/>
      <c r="D72" s="51"/>
      <c r="E72" s="51"/>
      <c r="F72" s="51"/>
      <c r="G72" s="51"/>
      <c r="H72" s="51"/>
      <c r="I72" s="4"/>
      <c r="J72" s="4"/>
    </row>
    <row r="73" spans="1:10" ht="12.75">
      <c r="A73" s="13" t="s">
        <v>43</v>
      </c>
      <c r="C73" s="52"/>
      <c r="D73" s="52"/>
      <c r="E73" s="52"/>
      <c r="F73" s="52"/>
      <c r="G73" s="52"/>
      <c r="H73" s="53"/>
      <c r="I73" s="4"/>
      <c r="J73" s="4"/>
    </row>
    <row r="74" spans="1:10" ht="12.75">
      <c r="A74" s="5"/>
      <c r="C74" s="44"/>
      <c r="D74" s="44"/>
      <c r="E74" s="44"/>
      <c r="F74" s="44"/>
      <c r="G74" s="44"/>
      <c r="H74" s="45"/>
      <c r="I74" s="4"/>
      <c r="J74" s="4"/>
    </row>
    <row r="75" spans="1:10" ht="12.75">
      <c r="A75" s="5"/>
      <c r="C75" s="54" t="s">
        <v>20</v>
      </c>
      <c r="D75" s="55" t="s">
        <v>21</v>
      </c>
      <c r="E75" s="55" t="s">
        <v>22</v>
      </c>
      <c r="F75" s="55" t="s">
        <v>23</v>
      </c>
      <c r="G75" s="55" t="s">
        <v>24</v>
      </c>
      <c r="H75" s="56" t="s">
        <v>25</v>
      </c>
      <c r="I75" s="4"/>
      <c r="J75" s="4"/>
    </row>
    <row r="76" spans="1:10" ht="12.75">
      <c r="A76" s="18" t="s">
        <v>45</v>
      </c>
      <c r="C76" s="44"/>
      <c r="D76" s="44"/>
      <c r="E76" s="44"/>
      <c r="F76" s="44"/>
      <c r="G76" s="44"/>
      <c r="H76" s="45"/>
      <c r="I76" s="4"/>
      <c r="J76" s="4"/>
    </row>
    <row r="77" spans="1:10" ht="12.75">
      <c r="A77" s="5" t="s">
        <v>27</v>
      </c>
      <c r="C77" s="44"/>
      <c r="D77" s="44">
        <f>(($I$19-$E$19)*(($G$19+$C$19)/2))-(($J$19-$F$19)*(($H$19+$D$19)/2))</f>
        <v>0</v>
      </c>
      <c r="E77" s="44">
        <f>($I$19-$E$19)*($C$19+$G$19/2)-($J$19-$F$19)*($D$19+$H$19/2)</f>
        <v>0</v>
      </c>
      <c r="F77" s="44">
        <f>($I$19-$E$19)*($C$19+$G$19/2)-($J$19-$F$19)*($D$19+$H$19/2)</f>
        <v>0</v>
      </c>
      <c r="G77" s="44">
        <f>($I$19-$E$19)*($C$19+$G$19/2)-($J$19-$F$19)*($D$19+$H$19/2)</f>
        <v>0</v>
      </c>
      <c r="H77" s="44">
        <f>($I$19-$E$19)*($C$19+$G$19/2)-($J$19-$F$19)*($D$19+$H$19/2)</f>
        <v>0</v>
      </c>
      <c r="I77" s="4"/>
      <c r="J77" s="4"/>
    </row>
    <row r="78" spans="1:10" ht="12.75">
      <c r="A78" s="5"/>
      <c r="C78" s="44"/>
      <c r="D78" s="44"/>
      <c r="E78" s="44"/>
      <c r="F78" s="44"/>
      <c r="G78" s="44"/>
      <c r="H78" s="45"/>
      <c r="I78" s="4"/>
      <c r="J78" s="4"/>
    </row>
    <row r="79" spans="1:10" ht="12.75">
      <c r="A79" s="18" t="s">
        <v>44</v>
      </c>
      <c r="C79" s="44"/>
      <c r="D79" s="44"/>
      <c r="E79" s="44"/>
      <c r="F79" s="44"/>
      <c r="G79" s="44"/>
      <c r="H79" s="45"/>
      <c r="I79" s="4"/>
      <c r="J79" s="4"/>
    </row>
    <row r="80" spans="1:10" ht="12.75">
      <c r="A80" s="5" t="s">
        <v>29</v>
      </c>
      <c r="C80" s="44">
        <f aca="true" t="shared" si="9" ref="C80:H80">C36</f>
        <v>25000000</v>
      </c>
      <c r="D80" s="44">
        <f t="shared" si="9"/>
        <v>0</v>
      </c>
      <c r="E80" s="44">
        <f t="shared" si="9"/>
        <v>0</v>
      </c>
      <c r="F80" s="44">
        <f t="shared" si="9"/>
        <v>0</v>
      </c>
      <c r="G80" s="44">
        <f t="shared" si="9"/>
        <v>0</v>
      </c>
      <c r="H80" s="45">
        <f t="shared" si="9"/>
        <v>0</v>
      </c>
      <c r="I80" s="4"/>
      <c r="J80" s="4"/>
    </row>
    <row r="81" spans="1:10" ht="12.75">
      <c r="A81" s="5" t="s">
        <v>5</v>
      </c>
      <c r="C81" s="44">
        <f aca="true" t="shared" si="10" ref="C81:H87">C37</f>
        <v>0</v>
      </c>
      <c r="D81" s="44">
        <f t="shared" si="10"/>
        <v>2500000</v>
      </c>
      <c r="E81" s="44">
        <f t="shared" si="10"/>
        <v>2500000</v>
      </c>
      <c r="F81" s="44">
        <f t="shared" si="10"/>
        <v>2500000</v>
      </c>
      <c r="G81" s="44">
        <f t="shared" si="10"/>
        <v>2500000</v>
      </c>
      <c r="H81" s="45">
        <f t="shared" si="10"/>
        <v>2500000</v>
      </c>
      <c r="I81" s="4"/>
      <c r="J81" s="4"/>
    </row>
    <row r="82" spans="1:10" ht="12.75">
      <c r="A82" s="5" t="s">
        <v>6</v>
      </c>
      <c r="C82" s="44">
        <f t="shared" si="10"/>
        <v>0</v>
      </c>
      <c r="D82" s="44">
        <f t="shared" si="10"/>
        <v>500000</v>
      </c>
      <c r="E82" s="44">
        <f t="shared" si="10"/>
        <v>500000</v>
      </c>
      <c r="F82" s="44">
        <f t="shared" si="10"/>
        <v>500000</v>
      </c>
      <c r="G82" s="44">
        <f t="shared" si="10"/>
        <v>500000</v>
      </c>
      <c r="H82" s="45">
        <f t="shared" si="10"/>
        <v>500000</v>
      </c>
      <c r="I82" s="4"/>
      <c r="J82" s="4"/>
    </row>
    <row r="83" spans="1:10" ht="12.75">
      <c r="A83" s="5" t="s">
        <v>7</v>
      </c>
      <c r="C83" s="44">
        <f t="shared" si="10"/>
        <v>0</v>
      </c>
      <c r="D83" s="44">
        <f t="shared" si="10"/>
        <v>500000</v>
      </c>
      <c r="E83" s="44">
        <f t="shared" si="10"/>
        <v>500000</v>
      </c>
      <c r="F83" s="44">
        <f t="shared" si="10"/>
        <v>500000</v>
      </c>
      <c r="G83" s="44">
        <f t="shared" si="10"/>
        <v>500000</v>
      </c>
      <c r="H83" s="45">
        <f t="shared" si="10"/>
        <v>500000</v>
      </c>
      <c r="I83" s="4"/>
      <c r="J83" s="4"/>
    </row>
    <row r="84" spans="1:10" ht="12.75">
      <c r="A84" s="5" t="s">
        <v>8</v>
      </c>
      <c r="C84" s="44">
        <f t="shared" si="10"/>
        <v>0</v>
      </c>
      <c r="D84" s="44">
        <f t="shared" si="10"/>
        <v>2000000</v>
      </c>
      <c r="E84" s="44">
        <f t="shared" si="10"/>
        <v>2000000</v>
      </c>
      <c r="F84" s="44">
        <f t="shared" si="10"/>
        <v>2000000</v>
      </c>
      <c r="G84" s="44">
        <f t="shared" si="10"/>
        <v>2000000</v>
      </c>
      <c r="H84" s="45">
        <f t="shared" si="10"/>
        <v>2000000</v>
      </c>
      <c r="I84" s="4"/>
      <c r="J84" s="4"/>
    </row>
    <row r="85" spans="1:10" ht="12.75">
      <c r="A85" s="5" t="s">
        <v>9</v>
      </c>
      <c r="C85" s="44">
        <f t="shared" si="10"/>
        <v>0</v>
      </c>
      <c r="D85" s="44">
        <f t="shared" si="10"/>
        <v>5000000</v>
      </c>
      <c r="E85" s="44">
        <f t="shared" si="10"/>
        <v>5000000</v>
      </c>
      <c r="F85" s="44">
        <f t="shared" si="10"/>
        <v>5000000</v>
      </c>
      <c r="G85" s="44">
        <f t="shared" si="10"/>
        <v>5000000</v>
      </c>
      <c r="H85" s="45">
        <f t="shared" si="10"/>
        <v>5000000</v>
      </c>
      <c r="I85" s="4"/>
      <c r="J85" s="4"/>
    </row>
    <row r="86" spans="1:10" ht="12.75">
      <c r="A86" s="5" t="s">
        <v>10</v>
      </c>
      <c r="C86" s="44">
        <f t="shared" si="10"/>
        <v>0</v>
      </c>
      <c r="D86" s="44">
        <f t="shared" si="10"/>
        <v>2500000</v>
      </c>
      <c r="E86" s="44">
        <f t="shared" si="10"/>
        <v>2500000</v>
      </c>
      <c r="F86" s="44">
        <f t="shared" si="10"/>
        <v>2500000</v>
      </c>
      <c r="G86" s="44">
        <f t="shared" si="10"/>
        <v>2500000</v>
      </c>
      <c r="H86" s="45">
        <f t="shared" si="10"/>
        <v>2500000</v>
      </c>
      <c r="I86" s="4"/>
      <c r="J86" s="4"/>
    </row>
    <row r="87" spans="1:10" ht="12.75">
      <c r="A87" s="5" t="s">
        <v>11</v>
      </c>
      <c r="C87" s="44">
        <f t="shared" si="10"/>
        <v>0</v>
      </c>
      <c r="D87" s="44">
        <f t="shared" si="10"/>
        <v>750000</v>
      </c>
      <c r="E87" s="44">
        <f t="shared" si="10"/>
        <v>750000</v>
      </c>
      <c r="F87" s="44">
        <f t="shared" si="10"/>
        <v>750000</v>
      </c>
      <c r="G87" s="44">
        <f t="shared" si="10"/>
        <v>750000</v>
      </c>
      <c r="H87" s="50">
        <f t="shared" si="10"/>
        <v>750000</v>
      </c>
      <c r="I87" s="4"/>
      <c r="J87" s="4"/>
    </row>
    <row r="88" spans="1:10" ht="12.75">
      <c r="A88" s="5" t="s">
        <v>47</v>
      </c>
      <c r="C88" s="46">
        <f aca="true" t="shared" si="11" ref="C88:H88">SUM(C80:C87)</f>
        <v>25000000</v>
      </c>
      <c r="D88" s="46">
        <f t="shared" si="11"/>
        <v>13750000</v>
      </c>
      <c r="E88" s="46">
        <f t="shared" si="11"/>
        <v>13750000</v>
      </c>
      <c r="F88" s="46">
        <f t="shared" si="11"/>
        <v>13750000</v>
      </c>
      <c r="G88" s="46">
        <f t="shared" si="11"/>
        <v>13750000</v>
      </c>
      <c r="H88" s="47">
        <f t="shared" si="11"/>
        <v>13750000</v>
      </c>
      <c r="I88" s="4"/>
      <c r="J88" s="4"/>
    </row>
    <row r="89" spans="1:10" ht="12.75">
      <c r="A89" s="5"/>
      <c r="C89" s="44"/>
      <c r="D89" s="44"/>
      <c r="E89" s="44"/>
      <c r="F89" s="44"/>
      <c r="G89" s="44"/>
      <c r="H89" s="45"/>
      <c r="I89" s="4"/>
      <c r="J89" s="4"/>
    </row>
    <row r="90" spans="1:10" ht="12.75">
      <c r="A90" s="5" t="s">
        <v>48</v>
      </c>
      <c r="C90" s="46">
        <f aca="true" t="shared" si="12" ref="C90:H90">C77-C88</f>
        <v>-25000000</v>
      </c>
      <c r="D90" s="46">
        <f t="shared" si="12"/>
        <v>-13750000</v>
      </c>
      <c r="E90" s="46">
        <f t="shared" si="12"/>
        <v>-13750000</v>
      </c>
      <c r="F90" s="46">
        <f t="shared" si="12"/>
        <v>-13750000</v>
      </c>
      <c r="G90" s="46">
        <f t="shared" si="12"/>
        <v>-13750000</v>
      </c>
      <c r="H90" s="47">
        <f t="shared" si="12"/>
        <v>-13750000</v>
      </c>
      <c r="I90" s="4"/>
      <c r="J90" s="4"/>
    </row>
    <row r="91" spans="1:10" ht="12.75">
      <c r="A91" s="5"/>
      <c r="C91" s="44"/>
      <c r="D91" s="44"/>
      <c r="E91" s="44"/>
      <c r="F91" s="44"/>
      <c r="G91" s="44"/>
      <c r="H91" s="45"/>
      <c r="I91" s="4"/>
      <c r="J91" s="4"/>
    </row>
    <row r="92" spans="1:10" ht="12.75">
      <c r="A92" s="19" t="s">
        <v>49</v>
      </c>
      <c r="B92" s="58"/>
      <c r="C92" s="48">
        <f>NPV(B70,D90:H90)+C90</f>
        <v>-77123318.07936615</v>
      </c>
      <c r="D92" s="69" t="s">
        <v>66</v>
      </c>
      <c r="E92" s="49"/>
      <c r="F92" s="49"/>
      <c r="G92" s="49"/>
      <c r="H92" s="50"/>
      <c r="I92" s="4"/>
      <c r="J92" s="4"/>
    </row>
    <row r="95" ht="12.75">
      <c r="A95" s="71" t="s">
        <v>71</v>
      </c>
    </row>
  </sheetData>
  <mergeCells count="2">
    <mergeCell ref="C17:F17"/>
    <mergeCell ref="G17:J17"/>
  </mergeCells>
  <printOptions/>
  <pageMargins left="0.75" right="0.75" top="1" bottom="1" header="0.5" footer="0.5"/>
  <pageSetup fitToHeight="0" fitToWidth="1" horizontalDpi="600" verticalDpi="600" orientation="landscape" scale="85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tabSelected="1" zoomScale="75" zoomScaleNormal="75" workbookViewId="0" topLeftCell="A13">
      <selection activeCell="J94" sqref="J94"/>
    </sheetView>
  </sheetViews>
  <sheetFormatPr defaultColWidth="9.140625" defaultRowHeight="12.75"/>
  <cols>
    <col min="1" max="1" width="36.57421875" style="0" bestFit="1" customWidth="1"/>
    <col min="2" max="2" width="14.28125" style="0" customWidth="1"/>
    <col min="3" max="3" width="12.28125" style="0" customWidth="1"/>
    <col min="4" max="4" width="12.7109375" style="0" customWidth="1"/>
    <col min="5" max="5" width="13.28125" style="0" customWidth="1"/>
    <col min="6" max="6" width="13.421875" style="0" customWidth="1"/>
    <col min="7" max="7" width="14.00390625" style="0" customWidth="1"/>
    <col min="8" max="8" width="14.140625" style="0" customWidth="1"/>
    <col min="9" max="10" width="10.7109375" style="0" customWidth="1"/>
  </cols>
  <sheetData>
    <row r="1" spans="1:10" ht="12.7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/>
      <c r="B2" s="6"/>
      <c r="C2" s="7"/>
      <c r="D2" s="4"/>
      <c r="E2" s="4"/>
      <c r="F2" s="4"/>
      <c r="G2" s="4"/>
      <c r="H2" s="4"/>
      <c r="I2" s="4"/>
      <c r="J2" s="4"/>
    </row>
    <row r="3" spans="1:10" ht="12.75">
      <c r="A3" s="30" t="s">
        <v>56</v>
      </c>
      <c r="B3" s="31" t="s">
        <v>1</v>
      </c>
      <c r="C3" s="31" t="s">
        <v>2</v>
      </c>
      <c r="D3" s="4"/>
      <c r="E3" s="4"/>
      <c r="F3" s="4"/>
      <c r="G3" s="4"/>
      <c r="H3" s="4"/>
      <c r="I3" s="4"/>
      <c r="J3" s="4"/>
    </row>
    <row r="4" spans="1:10" ht="12.75">
      <c r="A4" s="9" t="s">
        <v>3</v>
      </c>
      <c r="B4" s="8" t="s">
        <v>50</v>
      </c>
      <c r="C4" s="72">
        <v>100000</v>
      </c>
      <c r="D4" s="4"/>
      <c r="E4" s="4"/>
      <c r="F4" s="4"/>
      <c r="G4" t="s">
        <v>3</v>
      </c>
      <c r="H4" s="4"/>
      <c r="I4" s="4"/>
      <c r="J4" s="4"/>
    </row>
    <row r="5" spans="1:10" ht="14.25">
      <c r="A5" s="5" t="s">
        <v>4</v>
      </c>
      <c r="B5" s="10" t="s">
        <v>50</v>
      </c>
      <c r="C5" s="24">
        <v>1000</v>
      </c>
      <c r="D5" s="4"/>
      <c r="E5" s="4"/>
      <c r="F5" s="4"/>
      <c r="G5" s="78" t="s">
        <v>68</v>
      </c>
      <c r="H5" s="4"/>
      <c r="I5" s="4"/>
      <c r="J5" s="4"/>
    </row>
    <row r="6" spans="1:10" ht="14.25">
      <c r="A6" s="5" t="s">
        <v>5</v>
      </c>
      <c r="B6" s="10" t="s">
        <v>51</v>
      </c>
      <c r="C6" s="24">
        <v>5000000</v>
      </c>
      <c r="D6" s="4"/>
      <c r="E6" s="4"/>
      <c r="F6" s="4"/>
      <c r="G6" s="78" t="s">
        <v>67</v>
      </c>
      <c r="H6" s="4"/>
      <c r="I6" s="4"/>
      <c r="J6" s="4"/>
    </row>
    <row r="7" spans="1:10" ht="12.75">
      <c r="A7" s="5" t="s">
        <v>6</v>
      </c>
      <c r="B7" s="10" t="s">
        <v>51</v>
      </c>
      <c r="C7" s="24">
        <v>50000000</v>
      </c>
      <c r="D7" s="4"/>
      <c r="E7" s="4"/>
      <c r="F7" s="4"/>
      <c r="G7" s="4"/>
      <c r="H7" s="4"/>
      <c r="I7" s="4"/>
      <c r="J7" s="4"/>
    </row>
    <row r="8" spans="1:10" ht="12.75">
      <c r="A8" s="5" t="s">
        <v>7</v>
      </c>
      <c r="B8" s="10" t="s">
        <v>52</v>
      </c>
      <c r="C8" s="24">
        <v>500</v>
      </c>
      <c r="D8" s="4"/>
      <c r="E8" s="4"/>
      <c r="F8" s="4"/>
      <c r="G8" s="4" t="s">
        <v>8</v>
      </c>
      <c r="H8" s="4"/>
      <c r="I8" s="4"/>
      <c r="J8" s="4"/>
    </row>
    <row r="9" spans="1:10" ht="14.25">
      <c r="A9" s="5" t="s">
        <v>8</v>
      </c>
      <c r="B9" s="10" t="s">
        <v>62</v>
      </c>
      <c r="C9" s="24">
        <v>4000</v>
      </c>
      <c r="D9" s="4"/>
      <c r="E9" s="4"/>
      <c r="F9" s="4"/>
      <c r="G9" s="78" t="s">
        <v>69</v>
      </c>
      <c r="H9" s="4"/>
      <c r="I9" s="4"/>
      <c r="J9" s="4"/>
    </row>
    <row r="10" spans="1:10" ht="14.25">
      <c r="A10" s="5" t="s">
        <v>9</v>
      </c>
      <c r="B10" s="10" t="s">
        <v>54</v>
      </c>
      <c r="C10" s="24">
        <v>10000000</v>
      </c>
      <c r="D10" s="4"/>
      <c r="E10" s="4"/>
      <c r="F10" s="4"/>
      <c r="G10" s="78" t="s">
        <v>70</v>
      </c>
      <c r="H10" s="4"/>
      <c r="I10" s="4"/>
      <c r="J10" s="4"/>
    </row>
    <row r="11" spans="1:10" ht="12.75">
      <c r="A11" s="5" t="s">
        <v>10</v>
      </c>
      <c r="B11" s="10" t="s">
        <v>55</v>
      </c>
      <c r="C11" s="24">
        <v>500</v>
      </c>
      <c r="D11" s="4"/>
      <c r="E11" s="4"/>
      <c r="F11" s="4"/>
      <c r="G11" s="4"/>
      <c r="H11" s="4"/>
      <c r="I11" s="4"/>
      <c r="J11" s="4"/>
    </row>
    <row r="12" spans="1:10" ht="12.75">
      <c r="A12" s="11" t="s">
        <v>11</v>
      </c>
      <c r="B12" s="12" t="s">
        <v>55</v>
      </c>
      <c r="C12" s="25">
        <v>25</v>
      </c>
      <c r="D12" s="4"/>
      <c r="E12" s="4"/>
      <c r="F12" s="4"/>
      <c r="G12" s="4"/>
      <c r="H12" s="4"/>
      <c r="I12" s="4"/>
      <c r="J12" s="4"/>
    </row>
    <row r="13" spans="1:10" ht="12.75">
      <c r="A13" s="6"/>
      <c r="B13" s="6"/>
      <c r="C13" s="6"/>
      <c r="D13" s="4"/>
      <c r="E13" s="4"/>
      <c r="F13" s="4"/>
      <c r="G13" s="4"/>
      <c r="H13" s="4"/>
      <c r="I13" s="4"/>
      <c r="J13" s="4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13" t="s">
        <v>12</v>
      </c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12.75">
      <c r="A16" s="11"/>
      <c r="B16" s="16"/>
      <c r="C16" s="6"/>
      <c r="D16" s="6"/>
      <c r="E16" s="6"/>
      <c r="F16" s="6"/>
      <c r="G16" s="6"/>
      <c r="H16" s="6"/>
      <c r="I16" s="6"/>
      <c r="J16" s="7"/>
    </row>
    <row r="17" spans="1:10" ht="12.75">
      <c r="A17" s="32"/>
      <c r="B17" s="33"/>
      <c r="C17" s="84" t="s">
        <v>13</v>
      </c>
      <c r="D17" s="84"/>
      <c r="E17" s="84"/>
      <c r="F17" s="84"/>
      <c r="G17" s="85" t="s">
        <v>18</v>
      </c>
      <c r="H17" s="84"/>
      <c r="I17" s="84"/>
      <c r="J17" s="84"/>
    </row>
    <row r="18" spans="1:10" ht="12.75">
      <c r="A18" s="32"/>
      <c r="B18" s="21" t="s">
        <v>1</v>
      </c>
      <c r="C18" s="21" t="s">
        <v>14</v>
      </c>
      <c r="D18" s="21" t="s">
        <v>15</v>
      </c>
      <c r="E18" s="21" t="s">
        <v>16</v>
      </c>
      <c r="F18" s="21" t="s">
        <v>17</v>
      </c>
      <c r="G18" s="22" t="s">
        <v>14</v>
      </c>
      <c r="H18" s="21" t="s">
        <v>15</v>
      </c>
      <c r="I18" s="21" t="s">
        <v>16</v>
      </c>
      <c r="J18" s="21" t="s">
        <v>17</v>
      </c>
    </row>
    <row r="19" spans="1:10" ht="12.75">
      <c r="A19" s="8" t="s">
        <v>3</v>
      </c>
      <c r="B19" s="10" t="s">
        <v>50</v>
      </c>
      <c r="C19" s="79">
        <v>220</v>
      </c>
      <c r="D19" s="80">
        <f aca="true" t="shared" si="0" ref="D19:D26">C19</f>
        <v>220</v>
      </c>
      <c r="E19" s="81">
        <v>240000</v>
      </c>
      <c r="F19" s="81">
        <v>240000</v>
      </c>
      <c r="G19" s="82">
        <v>200</v>
      </c>
      <c r="H19" s="82">
        <v>150</v>
      </c>
      <c r="I19" s="81">
        <v>300000</v>
      </c>
      <c r="J19" s="83">
        <v>200000</v>
      </c>
    </row>
    <row r="20" spans="1:10" ht="12.75">
      <c r="A20" s="10" t="s">
        <v>5</v>
      </c>
      <c r="B20" s="10" t="s">
        <v>51</v>
      </c>
      <c r="C20" s="86">
        <v>0.6</v>
      </c>
      <c r="D20" s="90">
        <f t="shared" si="0"/>
        <v>0.6</v>
      </c>
      <c r="E20" s="88"/>
      <c r="F20" s="89"/>
      <c r="G20" s="91">
        <f aca="true" t="shared" si="1" ref="G20:H26">C20</f>
        <v>0.6</v>
      </c>
      <c r="H20" s="92">
        <f t="shared" si="1"/>
        <v>0.6</v>
      </c>
      <c r="I20" s="71"/>
      <c r="J20" s="89"/>
    </row>
    <row r="21" spans="1:10" ht="12.75">
      <c r="A21" s="10" t="s">
        <v>6</v>
      </c>
      <c r="B21" s="10" t="s">
        <v>51</v>
      </c>
      <c r="C21" s="26">
        <v>0.01</v>
      </c>
      <c r="D21" s="73">
        <f t="shared" si="0"/>
        <v>0.01</v>
      </c>
      <c r="E21" s="6"/>
      <c r="F21" s="7"/>
      <c r="G21" s="37">
        <f t="shared" si="1"/>
        <v>0.01</v>
      </c>
      <c r="H21" s="38">
        <f t="shared" si="1"/>
        <v>0.01</v>
      </c>
      <c r="J21" s="7"/>
    </row>
    <row r="22" spans="1:10" ht="12.75">
      <c r="A22" s="10" t="s">
        <v>7</v>
      </c>
      <c r="B22" s="10" t="s">
        <v>52</v>
      </c>
      <c r="C22" s="62">
        <v>1000</v>
      </c>
      <c r="D22" s="74">
        <f t="shared" si="0"/>
        <v>1000</v>
      </c>
      <c r="E22" s="6"/>
      <c r="F22" s="7"/>
      <c r="G22" s="28">
        <f t="shared" si="1"/>
        <v>1000</v>
      </c>
      <c r="H22" s="28">
        <f t="shared" si="1"/>
        <v>1000</v>
      </c>
      <c r="J22" s="7"/>
    </row>
    <row r="23" spans="1:10" ht="12.75">
      <c r="A23" s="10" t="s">
        <v>8</v>
      </c>
      <c r="B23" s="10" t="s">
        <v>53</v>
      </c>
      <c r="C23" s="86">
        <v>374.72</v>
      </c>
      <c r="D23" s="87">
        <v>499.63</v>
      </c>
      <c r="E23" s="88"/>
      <c r="F23" s="89"/>
      <c r="G23" s="86">
        <f>C23</f>
        <v>374.72</v>
      </c>
      <c r="H23" s="86">
        <f>D23</f>
        <v>499.63</v>
      </c>
      <c r="I23" s="71"/>
      <c r="J23" s="89"/>
    </row>
    <row r="24" spans="1:10" ht="12.75">
      <c r="A24" s="10" t="s">
        <v>9</v>
      </c>
      <c r="B24" s="10" t="s">
        <v>54</v>
      </c>
      <c r="C24" s="86">
        <v>0.5</v>
      </c>
      <c r="D24" s="90">
        <f t="shared" si="0"/>
        <v>0.5</v>
      </c>
      <c r="E24" s="88"/>
      <c r="F24" s="89"/>
      <c r="G24" s="91">
        <f t="shared" si="1"/>
        <v>0.5</v>
      </c>
      <c r="H24" s="92">
        <f t="shared" si="1"/>
        <v>0.5</v>
      </c>
      <c r="I24" s="71"/>
      <c r="J24" s="89"/>
    </row>
    <row r="25" spans="1:10" ht="12.75">
      <c r="A25" s="10" t="s">
        <v>10</v>
      </c>
      <c r="B25" s="10" t="s">
        <v>55</v>
      </c>
      <c r="C25" s="62">
        <v>5000</v>
      </c>
      <c r="D25" s="74">
        <f t="shared" si="0"/>
        <v>5000</v>
      </c>
      <c r="E25" s="6"/>
      <c r="F25" s="7"/>
      <c r="G25" s="28">
        <f t="shared" si="1"/>
        <v>5000</v>
      </c>
      <c r="H25" s="28">
        <f t="shared" si="1"/>
        <v>5000</v>
      </c>
      <c r="J25" s="7"/>
    </row>
    <row r="26" spans="1:10" ht="12.75">
      <c r="A26" s="12" t="s">
        <v>11</v>
      </c>
      <c r="B26" s="12" t="s">
        <v>55</v>
      </c>
      <c r="C26" s="64">
        <v>30000</v>
      </c>
      <c r="D26" s="75">
        <f t="shared" si="0"/>
        <v>30000</v>
      </c>
      <c r="E26" s="16"/>
      <c r="F26" s="17"/>
      <c r="G26" s="66">
        <f t="shared" si="1"/>
        <v>30000</v>
      </c>
      <c r="H26" s="66">
        <f t="shared" si="1"/>
        <v>30000</v>
      </c>
      <c r="I26" s="42"/>
      <c r="J26" s="17"/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4"/>
      <c r="B28" s="16"/>
      <c r="C28" s="4"/>
      <c r="D28" s="4"/>
      <c r="E28" s="4"/>
      <c r="F28" s="4"/>
      <c r="G28" s="4"/>
      <c r="H28" s="4"/>
      <c r="I28" s="4"/>
      <c r="J28" s="4"/>
    </row>
    <row r="29" spans="1:10" ht="12.75">
      <c r="A29" s="13" t="s">
        <v>19</v>
      </c>
      <c r="C29" s="14"/>
      <c r="D29" s="14"/>
      <c r="E29" s="14"/>
      <c r="F29" s="14"/>
      <c r="G29" s="14"/>
      <c r="H29" s="15"/>
      <c r="I29" s="4"/>
      <c r="J29" s="4"/>
    </row>
    <row r="30" spans="3:10" ht="12.75">
      <c r="C30" s="6"/>
      <c r="D30" s="6"/>
      <c r="E30" s="6"/>
      <c r="F30" s="6"/>
      <c r="G30" s="6"/>
      <c r="H30" s="7"/>
      <c r="I30" s="4"/>
      <c r="J30" s="4"/>
    </row>
    <row r="31" spans="1:10" ht="12.75">
      <c r="A31" s="40" t="s">
        <v>37</v>
      </c>
      <c r="C31" s="35" t="s">
        <v>20</v>
      </c>
      <c r="D31" s="36" t="s">
        <v>21</v>
      </c>
      <c r="E31" s="36" t="s">
        <v>22</v>
      </c>
      <c r="F31" s="36" t="s">
        <v>23</v>
      </c>
      <c r="G31" s="36" t="s">
        <v>24</v>
      </c>
      <c r="H31" s="34" t="s">
        <v>25</v>
      </c>
      <c r="I31" s="4"/>
      <c r="J31" s="4"/>
    </row>
    <row r="32" spans="1:10" ht="12.75">
      <c r="A32" s="39" t="s">
        <v>26</v>
      </c>
      <c r="C32" s="44"/>
      <c r="D32" s="44"/>
      <c r="E32" s="44"/>
      <c r="F32" s="44"/>
      <c r="G32" s="44"/>
      <c r="H32" s="53"/>
      <c r="I32" s="4"/>
      <c r="J32" s="4"/>
    </row>
    <row r="33" spans="1:10" ht="12.75">
      <c r="A33" s="5" t="s">
        <v>27</v>
      </c>
      <c r="C33" s="44"/>
      <c r="D33" s="44">
        <f>$C$4*$H$19</f>
        <v>15000000</v>
      </c>
      <c r="E33" s="44">
        <f>$C$4*$H$19</f>
        <v>15000000</v>
      </c>
      <c r="F33" s="44">
        <f>$C$4*$H$19</f>
        <v>15000000</v>
      </c>
      <c r="G33" s="44">
        <f>$C$4*$H$19</f>
        <v>15000000</v>
      </c>
      <c r="H33" s="45">
        <f>$C$4*$H$19</f>
        <v>15000000</v>
      </c>
      <c r="I33" s="4"/>
      <c r="J33" s="4"/>
    </row>
    <row r="34" spans="1:10" ht="12.75">
      <c r="A34" s="5"/>
      <c r="C34" s="44"/>
      <c r="D34" s="44"/>
      <c r="E34" s="44"/>
      <c r="F34" s="44"/>
      <c r="G34" s="44"/>
      <c r="H34" s="45"/>
      <c r="I34" s="4"/>
      <c r="J34" s="4"/>
    </row>
    <row r="35" spans="1:10" ht="12.75">
      <c r="A35" s="39" t="s">
        <v>28</v>
      </c>
      <c r="C35" s="44"/>
      <c r="D35" s="44"/>
      <c r="E35" s="44"/>
      <c r="F35" s="44"/>
      <c r="G35" s="44"/>
      <c r="H35" s="45"/>
      <c r="I35" s="4"/>
      <c r="J35" s="4"/>
    </row>
    <row r="36" spans="1:10" ht="12.75">
      <c r="A36" s="5" t="s">
        <v>29</v>
      </c>
      <c r="C36" s="44">
        <v>25000000</v>
      </c>
      <c r="D36" s="44">
        <v>0</v>
      </c>
      <c r="E36" s="44">
        <v>0</v>
      </c>
      <c r="F36" s="44">
        <v>0</v>
      </c>
      <c r="G36" s="44">
        <v>0</v>
      </c>
      <c r="H36" s="45">
        <v>0</v>
      </c>
      <c r="I36" s="4"/>
      <c r="J36" s="4"/>
    </row>
    <row r="37" spans="1:10" ht="12.75">
      <c r="A37" s="5" t="s">
        <v>5</v>
      </c>
      <c r="C37" s="44">
        <v>0</v>
      </c>
      <c r="D37" s="44">
        <f>$C$6*$G$20</f>
        <v>3000000</v>
      </c>
      <c r="E37" s="44">
        <f>$C$6*$G$20</f>
        <v>3000000</v>
      </c>
      <c r="F37" s="44">
        <f>$C$6*$G$20</f>
        <v>3000000</v>
      </c>
      <c r="G37" s="44">
        <f>$C$6*$G$20</f>
        <v>3000000</v>
      </c>
      <c r="H37" s="45">
        <f>$C$6*$G$20</f>
        <v>3000000</v>
      </c>
      <c r="I37" s="4"/>
      <c r="J37" s="4"/>
    </row>
    <row r="38" spans="1:10" ht="12.75">
      <c r="A38" s="5" t="s">
        <v>6</v>
      </c>
      <c r="C38" s="44">
        <v>0</v>
      </c>
      <c r="D38" s="44">
        <f>$C$7*$G$21</f>
        <v>500000</v>
      </c>
      <c r="E38" s="44">
        <f>$C$7*$G$21</f>
        <v>500000</v>
      </c>
      <c r="F38" s="44">
        <f>$C$7*$G$21</f>
        <v>500000</v>
      </c>
      <c r="G38" s="44">
        <f>$C$7*$G$21</f>
        <v>500000</v>
      </c>
      <c r="H38" s="45">
        <f>$C$7*$G$21</f>
        <v>500000</v>
      </c>
      <c r="I38" s="4"/>
      <c r="J38" s="4"/>
    </row>
    <row r="39" spans="1:10" ht="12.75">
      <c r="A39" s="5" t="s">
        <v>7</v>
      </c>
      <c r="C39" s="44">
        <v>0</v>
      </c>
      <c r="D39" s="44">
        <f>$C$8*$G$22</f>
        <v>500000</v>
      </c>
      <c r="E39" s="44">
        <f>$C$8*$G$22</f>
        <v>500000</v>
      </c>
      <c r="F39" s="44">
        <f>$C$8*$G$22</f>
        <v>500000</v>
      </c>
      <c r="G39" s="44">
        <f>$C$8*$G$22</f>
        <v>500000</v>
      </c>
      <c r="H39" s="45">
        <f>$C$8*$G$22</f>
        <v>500000</v>
      </c>
      <c r="I39" s="4"/>
      <c r="J39" s="4"/>
    </row>
    <row r="40" spans="1:10" ht="12.75">
      <c r="A40" s="5" t="s">
        <v>8</v>
      </c>
      <c r="C40" s="44">
        <v>0</v>
      </c>
      <c r="D40" s="44">
        <f>$C$9*$G$23</f>
        <v>1498880</v>
      </c>
      <c r="E40" s="44">
        <f>$C$9*$G$23</f>
        <v>1498880</v>
      </c>
      <c r="F40" s="44">
        <f>$C$9*$G$23</f>
        <v>1498880</v>
      </c>
      <c r="G40" s="44">
        <f>$C$9*$G$23</f>
        <v>1498880</v>
      </c>
      <c r="H40" s="45">
        <f>$C$9*$G$23</f>
        <v>1498880</v>
      </c>
      <c r="I40" s="4"/>
      <c r="J40" s="4"/>
    </row>
    <row r="41" spans="1:10" ht="12.75">
      <c r="A41" s="5" t="s">
        <v>9</v>
      </c>
      <c r="C41" s="44">
        <v>0</v>
      </c>
      <c r="D41" s="44">
        <f>$C$10*$G$24</f>
        <v>5000000</v>
      </c>
      <c r="E41" s="44">
        <f>$C$10*$G$24</f>
        <v>5000000</v>
      </c>
      <c r="F41" s="44">
        <f>$C$10*$G$24</f>
        <v>5000000</v>
      </c>
      <c r="G41" s="44">
        <f>$C$10*$G$24</f>
        <v>5000000</v>
      </c>
      <c r="H41" s="45">
        <f>$C$10*$G$24</f>
        <v>5000000</v>
      </c>
      <c r="I41" s="4"/>
      <c r="J41" s="4"/>
    </row>
    <row r="42" spans="1:10" ht="12.75">
      <c r="A42" s="5" t="s">
        <v>10</v>
      </c>
      <c r="C42" s="44">
        <v>0</v>
      </c>
      <c r="D42" s="44">
        <f>$C$11*$G$25</f>
        <v>2500000</v>
      </c>
      <c r="E42" s="44">
        <f>$C$11*$G$25</f>
        <v>2500000</v>
      </c>
      <c r="F42" s="44">
        <f>$C$11*$G$25</f>
        <v>2500000</v>
      </c>
      <c r="G42" s="44">
        <f>$C$11*$G$25</f>
        <v>2500000</v>
      </c>
      <c r="H42" s="45">
        <f>$C$11*$G$25</f>
        <v>2500000</v>
      </c>
      <c r="I42" s="4"/>
      <c r="J42" s="4"/>
    </row>
    <row r="43" spans="1:10" ht="12.75">
      <c r="A43" s="5" t="s">
        <v>11</v>
      </c>
      <c r="C43" s="44">
        <v>0</v>
      </c>
      <c r="D43" s="44">
        <f>$C$12*$G$26</f>
        <v>750000</v>
      </c>
      <c r="E43" s="44">
        <f>$C$12*$G$26</f>
        <v>750000</v>
      </c>
      <c r="F43" s="44">
        <f>$C$12*$G$26</f>
        <v>750000</v>
      </c>
      <c r="G43" s="44">
        <f>$C$12*$G$26</f>
        <v>750000</v>
      </c>
      <c r="H43" s="45">
        <f>$C$12*$G$26</f>
        <v>750000</v>
      </c>
      <c r="I43" s="4"/>
      <c r="J43" s="4"/>
    </row>
    <row r="44" spans="1:10" ht="12.75">
      <c r="A44" s="5" t="s">
        <v>46</v>
      </c>
      <c r="C44" s="46">
        <f aca="true" t="shared" si="2" ref="C44:H44">SUM(C36:C43)</f>
        <v>25000000</v>
      </c>
      <c r="D44" s="46">
        <f t="shared" si="2"/>
        <v>13748880</v>
      </c>
      <c r="E44" s="46">
        <f t="shared" si="2"/>
        <v>13748880</v>
      </c>
      <c r="F44" s="46">
        <f t="shared" si="2"/>
        <v>13748880</v>
      </c>
      <c r="G44" s="46">
        <f t="shared" si="2"/>
        <v>13748880</v>
      </c>
      <c r="H44" s="47">
        <f t="shared" si="2"/>
        <v>13748880</v>
      </c>
      <c r="I44" s="4"/>
      <c r="J44" s="4"/>
    </row>
    <row r="45" spans="1:10" ht="12.75">
      <c r="A45" s="5"/>
      <c r="C45" s="44"/>
      <c r="D45" s="44"/>
      <c r="E45" s="44"/>
      <c r="F45" s="44"/>
      <c r="G45" s="44"/>
      <c r="H45" s="45"/>
      <c r="I45" s="4"/>
      <c r="J45" s="4"/>
    </row>
    <row r="46" spans="1:10" ht="12.75">
      <c r="A46" s="5" t="s">
        <v>30</v>
      </c>
      <c r="C46" s="46">
        <f aca="true" t="shared" si="3" ref="C46:H46">C33-C44</f>
        <v>-25000000</v>
      </c>
      <c r="D46" s="46">
        <f t="shared" si="3"/>
        <v>1251120</v>
      </c>
      <c r="E46" s="46">
        <f t="shared" si="3"/>
        <v>1251120</v>
      </c>
      <c r="F46" s="46">
        <f t="shared" si="3"/>
        <v>1251120</v>
      </c>
      <c r="G46" s="46">
        <f t="shared" si="3"/>
        <v>1251120</v>
      </c>
      <c r="H46" s="47">
        <f t="shared" si="3"/>
        <v>1251120</v>
      </c>
      <c r="I46" s="4"/>
      <c r="J46" s="4"/>
    </row>
    <row r="47" spans="1:10" ht="12.75">
      <c r="A47" s="5"/>
      <c r="C47" s="44"/>
      <c r="D47" s="44"/>
      <c r="E47" s="44"/>
      <c r="F47" s="44"/>
      <c r="G47" s="44"/>
      <c r="H47" s="45"/>
      <c r="I47" s="4"/>
      <c r="J47" s="4"/>
    </row>
    <row r="48" spans="1:10" ht="12.75">
      <c r="A48" s="5" t="s">
        <v>31</v>
      </c>
      <c r="C48" s="44"/>
      <c r="D48" s="44">
        <v>5000000</v>
      </c>
      <c r="E48" s="44">
        <v>5000000</v>
      </c>
      <c r="F48" s="44">
        <v>5000000</v>
      </c>
      <c r="G48" s="44">
        <v>5000000</v>
      </c>
      <c r="H48" s="45">
        <v>5000000</v>
      </c>
      <c r="I48" s="4"/>
      <c r="J48" s="4"/>
    </row>
    <row r="49" spans="1:10" ht="12.75">
      <c r="A49" s="5" t="s">
        <v>32</v>
      </c>
      <c r="C49" s="46">
        <f aca="true" t="shared" si="4" ref="C49:H49">C46-C48</f>
        <v>-25000000</v>
      </c>
      <c r="D49" s="46">
        <f t="shared" si="4"/>
        <v>-3748880</v>
      </c>
      <c r="E49" s="46">
        <f t="shared" si="4"/>
        <v>-3748880</v>
      </c>
      <c r="F49" s="46">
        <f t="shared" si="4"/>
        <v>-3748880</v>
      </c>
      <c r="G49" s="46">
        <f t="shared" si="4"/>
        <v>-3748880</v>
      </c>
      <c r="H49" s="47">
        <f t="shared" si="4"/>
        <v>-3748880</v>
      </c>
      <c r="I49" s="4"/>
      <c r="J49" s="4"/>
    </row>
    <row r="50" spans="1:10" ht="12.75">
      <c r="A50" s="5"/>
      <c r="C50" s="44"/>
      <c r="D50" s="44"/>
      <c r="E50" s="44"/>
      <c r="F50" s="44"/>
      <c r="G50" s="44"/>
      <c r="H50" s="45"/>
      <c r="I50" s="4"/>
      <c r="J50" s="4"/>
    </row>
    <row r="51" spans="1:10" ht="12.75">
      <c r="A51" s="5" t="s">
        <v>33</v>
      </c>
      <c r="B51" s="76">
        <v>0.2</v>
      </c>
      <c r="C51" s="44"/>
      <c r="D51" s="44">
        <f>$B$51*D49</f>
        <v>-749776</v>
      </c>
      <c r="E51" s="44">
        <f>$B$51*E49</f>
        <v>-749776</v>
      </c>
      <c r="F51" s="44">
        <f>$B$51*F49</f>
        <v>-749776</v>
      </c>
      <c r="G51" s="44">
        <f>$B$51*G49</f>
        <v>-749776</v>
      </c>
      <c r="H51" s="45">
        <f>$B$51*H49</f>
        <v>-749776</v>
      </c>
      <c r="I51" s="70"/>
      <c r="J51" s="4"/>
    </row>
    <row r="52" spans="1:10" ht="12.75">
      <c r="A52" s="41" t="s">
        <v>34</v>
      </c>
      <c r="C52" s="46">
        <f>C46</f>
        <v>-25000000</v>
      </c>
      <c r="D52" s="46">
        <f>D49+D48-D51</f>
        <v>2000896</v>
      </c>
      <c r="E52" s="46">
        <f>E49+E48-E51</f>
        <v>2000896</v>
      </c>
      <c r="F52" s="46">
        <f>F49+F48-F51</f>
        <v>2000896</v>
      </c>
      <c r="G52" s="46">
        <f>G49+G48-G51</f>
        <v>2000896</v>
      </c>
      <c r="H52" s="47">
        <f>H49+H48-H51</f>
        <v>2000896</v>
      </c>
      <c r="I52" s="4"/>
      <c r="J52" s="4"/>
    </row>
    <row r="53" spans="1:10" ht="12.75">
      <c r="A53" s="5"/>
      <c r="C53" s="44"/>
      <c r="D53" s="44"/>
      <c r="E53" s="44"/>
      <c r="F53" s="44"/>
      <c r="G53" s="44"/>
      <c r="H53" s="45"/>
      <c r="I53" s="4"/>
      <c r="J53" s="4"/>
    </row>
    <row r="54" spans="1:10" ht="12.75">
      <c r="A54" s="18" t="s">
        <v>35</v>
      </c>
      <c r="B54" s="76">
        <v>0.1</v>
      </c>
      <c r="C54" s="48">
        <f>NPV(B54,D52:H52)+C52</f>
        <v>-17415029.916237716</v>
      </c>
      <c r="D54" s="68" t="s">
        <v>72</v>
      </c>
      <c r="E54" s="44"/>
      <c r="F54" s="44"/>
      <c r="G54" s="44"/>
      <c r="H54" s="45"/>
      <c r="I54" s="4"/>
      <c r="J54" s="93" t="s">
        <v>73</v>
      </c>
    </row>
    <row r="55" spans="1:10" ht="12.75">
      <c r="A55" s="5"/>
      <c r="C55" s="44"/>
      <c r="D55" s="44"/>
      <c r="E55" s="44"/>
      <c r="F55" s="44"/>
      <c r="G55" s="44"/>
      <c r="H55" s="45"/>
      <c r="I55" s="4"/>
      <c r="J55" s="4"/>
    </row>
    <row r="56" spans="1:10" ht="12.75">
      <c r="A56" s="39" t="s">
        <v>36</v>
      </c>
      <c r="C56" s="44"/>
      <c r="D56" s="44"/>
      <c r="E56" s="44"/>
      <c r="F56" s="44"/>
      <c r="G56" s="44"/>
      <c r="H56" s="45"/>
      <c r="I56" s="4"/>
      <c r="J56" s="4"/>
    </row>
    <row r="57" spans="1:10" ht="12.75">
      <c r="A57" s="5" t="s">
        <v>38</v>
      </c>
      <c r="C57" s="44">
        <v>20000000</v>
      </c>
      <c r="D57" s="44">
        <v>0</v>
      </c>
      <c r="E57" s="44">
        <v>0</v>
      </c>
      <c r="F57" s="44">
        <v>0</v>
      </c>
      <c r="G57" s="44">
        <v>0</v>
      </c>
      <c r="H57" s="45">
        <v>0</v>
      </c>
      <c r="I57" s="4"/>
      <c r="J57" s="4"/>
    </row>
    <row r="58" spans="1:10" ht="12.75">
      <c r="A58" s="30" t="s">
        <v>57</v>
      </c>
      <c r="C58" s="44"/>
      <c r="D58" s="44">
        <f>C57</f>
        <v>20000000</v>
      </c>
      <c r="E58" s="44">
        <f>D61</f>
        <v>16724050.384105096</v>
      </c>
      <c r="F58" s="44">
        <f>E61</f>
        <v>13120505.806620698</v>
      </c>
      <c r="G58" s="44">
        <f>F61</f>
        <v>9156606.771387864</v>
      </c>
      <c r="H58" s="45">
        <f>G61</f>
        <v>4796317.832631742</v>
      </c>
      <c r="I58" s="4"/>
      <c r="J58" s="4"/>
    </row>
    <row r="59" spans="1:10" ht="12.75">
      <c r="A59" s="30" t="s">
        <v>58</v>
      </c>
      <c r="B59" s="76">
        <v>0.1</v>
      </c>
      <c r="C59" s="44"/>
      <c r="D59" s="44">
        <f>D58*$B$59</f>
        <v>2000000</v>
      </c>
      <c r="E59" s="44">
        <f>E58*$B$59</f>
        <v>1672405.0384105097</v>
      </c>
      <c r="F59" s="44">
        <f>F58*$B$59</f>
        <v>1312050.5806620698</v>
      </c>
      <c r="G59" s="44">
        <f>G58*$B$59</f>
        <v>915660.6771387864</v>
      </c>
      <c r="H59" s="45">
        <f>H58*$B$59</f>
        <v>479631.7832631742</v>
      </c>
      <c r="I59" s="4"/>
      <c r="J59" s="4"/>
    </row>
    <row r="60" spans="1:10" ht="12.75">
      <c r="A60" s="30" t="s">
        <v>59</v>
      </c>
      <c r="C60" s="44"/>
      <c r="D60" s="44">
        <f>PMT(B59,5,,-D58)</f>
        <v>3275949.6158949044</v>
      </c>
      <c r="E60" s="44">
        <f>PMT(B59,4,,-E58)</f>
        <v>3603544.5774843963</v>
      </c>
      <c r="F60" s="44">
        <f>PMT(B59,3,,-F58)</f>
        <v>3963899.0352328345</v>
      </c>
      <c r="G60" s="44">
        <f>PMT(B59,2,,-G58)</f>
        <v>4360288.938756122</v>
      </c>
      <c r="H60" s="45">
        <f>PMT(B59,1,,-H58)</f>
        <v>4796317.832631737</v>
      </c>
      <c r="I60" s="4"/>
      <c r="J60" s="4"/>
    </row>
    <row r="61" spans="1:10" ht="12.75">
      <c r="A61" s="30" t="s">
        <v>60</v>
      </c>
      <c r="C61" s="44"/>
      <c r="D61" s="44">
        <f>D58-D60</f>
        <v>16724050.384105096</v>
      </c>
      <c r="E61" s="44">
        <f>E58-E60</f>
        <v>13120505.806620698</v>
      </c>
      <c r="F61" s="44">
        <f>F58-F60</f>
        <v>9156606.771387864</v>
      </c>
      <c r="G61" s="44">
        <f>G58-G60</f>
        <v>4796317.832631742</v>
      </c>
      <c r="H61" s="45">
        <f>H58-H60</f>
        <v>0</v>
      </c>
      <c r="I61" s="4"/>
      <c r="J61" s="4"/>
    </row>
    <row r="62" spans="1:10" ht="12.75">
      <c r="A62" s="5" t="s">
        <v>61</v>
      </c>
      <c r="B62" s="76"/>
      <c r="C62" s="44"/>
      <c r="D62" s="44">
        <f>D59+D60</f>
        <v>5275949.615894904</v>
      </c>
      <c r="E62" s="44">
        <f>E59+E60</f>
        <v>5275949.615894906</v>
      </c>
      <c r="F62" s="44">
        <f>F59+F60</f>
        <v>5275949.615894904</v>
      </c>
      <c r="G62" s="44">
        <f>G59+G60</f>
        <v>5275949.615894909</v>
      </c>
      <c r="H62" s="45">
        <f>H59+H60</f>
        <v>5275949.615894911</v>
      </c>
      <c r="I62" s="4"/>
      <c r="J62" s="4"/>
    </row>
    <row r="63" spans="1:10" ht="12.75">
      <c r="A63" s="5" t="s">
        <v>39</v>
      </c>
      <c r="C63" s="46">
        <f aca="true" t="shared" si="5" ref="C63:H63">C57-C62</f>
        <v>20000000</v>
      </c>
      <c r="D63" s="46">
        <f t="shared" si="5"/>
        <v>-5275949.615894904</v>
      </c>
      <c r="E63" s="46">
        <f t="shared" si="5"/>
        <v>-5275949.615894906</v>
      </c>
      <c r="F63" s="46">
        <f t="shared" si="5"/>
        <v>-5275949.615894904</v>
      </c>
      <c r="G63" s="46">
        <f t="shared" si="5"/>
        <v>-5275949.615894909</v>
      </c>
      <c r="H63" s="47">
        <f t="shared" si="5"/>
        <v>-5275949.615894911</v>
      </c>
      <c r="I63" s="4"/>
      <c r="J63" s="4"/>
    </row>
    <row r="64" spans="1:10" ht="12.75">
      <c r="A64" s="5"/>
      <c r="C64" s="44"/>
      <c r="D64" s="44"/>
      <c r="E64" s="44"/>
      <c r="F64" s="44"/>
      <c r="G64" s="44"/>
      <c r="H64" s="45"/>
      <c r="I64" s="4"/>
      <c r="J64" s="4"/>
    </row>
    <row r="65" spans="1:10" ht="12.75">
      <c r="A65" s="39" t="s">
        <v>40</v>
      </c>
      <c r="C65" s="44"/>
      <c r="D65" s="44"/>
      <c r="E65" s="44"/>
      <c r="F65" s="44"/>
      <c r="G65" s="44"/>
      <c r="H65" s="45"/>
      <c r="I65" s="4"/>
      <c r="J65" s="4"/>
    </row>
    <row r="66" spans="1:10" ht="12.75">
      <c r="A66" s="5" t="s">
        <v>34</v>
      </c>
      <c r="C66" s="44">
        <f aca="true" t="shared" si="6" ref="C66:H66">C52</f>
        <v>-25000000</v>
      </c>
      <c r="D66" s="44">
        <f t="shared" si="6"/>
        <v>2000896</v>
      </c>
      <c r="E66" s="44">
        <f t="shared" si="6"/>
        <v>2000896</v>
      </c>
      <c r="F66" s="44">
        <f t="shared" si="6"/>
        <v>2000896</v>
      </c>
      <c r="G66" s="44">
        <f t="shared" si="6"/>
        <v>2000896</v>
      </c>
      <c r="H66" s="45">
        <f t="shared" si="6"/>
        <v>2000896</v>
      </c>
      <c r="I66" s="4"/>
      <c r="J66" s="4"/>
    </row>
    <row r="67" spans="1:10" ht="12.75">
      <c r="A67" s="5" t="s">
        <v>39</v>
      </c>
      <c r="C67" s="44">
        <f aca="true" t="shared" si="7" ref="C67:H67">C63</f>
        <v>20000000</v>
      </c>
      <c r="D67" s="44">
        <f t="shared" si="7"/>
        <v>-5275949.615894904</v>
      </c>
      <c r="E67" s="44">
        <f t="shared" si="7"/>
        <v>-5275949.615894906</v>
      </c>
      <c r="F67" s="44">
        <f t="shared" si="7"/>
        <v>-5275949.615894904</v>
      </c>
      <c r="G67" s="44">
        <f t="shared" si="7"/>
        <v>-5275949.615894909</v>
      </c>
      <c r="H67" s="45">
        <f t="shared" si="7"/>
        <v>-5275949.615894911</v>
      </c>
      <c r="I67" s="4"/>
      <c r="J67" s="4"/>
    </row>
    <row r="68" spans="1:10" ht="12.75">
      <c r="A68" s="5" t="s">
        <v>41</v>
      </c>
      <c r="C68" s="46">
        <f aca="true" t="shared" si="8" ref="C68:H68">SUM(C66:C67)</f>
        <v>-5000000</v>
      </c>
      <c r="D68" s="46">
        <f t="shared" si="8"/>
        <v>-3275053.6158949044</v>
      </c>
      <c r="E68" s="46">
        <f t="shared" si="8"/>
        <v>-3275053.615894906</v>
      </c>
      <c r="F68" s="46">
        <f t="shared" si="8"/>
        <v>-3275053.6158949044</v>
      </c>
      <c r="G68" s="46">
        <f t="shared" si="8"/>
        <v>-3275053.615894909</v>
      </c>
      <c r="H68" s="47">
        <f t="shared" si="8"/>
        <v>-3275053.615894911</v>
      </c>
      <c r="I68" s="4"/>
      <c r="J68" s="4"/>
    </row>
    <row r="69" spans="1:10" ht="12.75">
      <c r="A69" s="5"/>
      <c r="C69" s="44"/>
      <c r="D69" s="44"/>
      <c r="E69" s="44"/>
      <c r="F69" s="44"/>
      <c r="G69" s="44"/>
      <c r="H69" s="45"/>
      <c r="I69" s="4"/>
      <c r="J69" s="4"/>
    </row>
    <row r="70" spans="1:10" ht="12.75">
      <c r="A70" s="57" t="s">
        <v>42</v>
      </c>
      <c r="B70" s="77">
        <v>0.1</v>
      </c>
      <c r="C70" s="48">
        <f>NPV(B70,D68:H68)+C68</f>
        <v>-17415029.916237704</v>
      </c>
      <c r="D70" s="69"/>
      <c r="E70" s="49"/>
      <c r="F70" s="49"/>
      <c r="G70" s="49"/>
      <c r="H70" s="50"/>
      <c r="I70" s="4"/>
      <c r="J70" s="4"/>
    </row>
    <row r="71" spans="1:10" ht="12.75">
      <c r="A71" s="20"/>
      <c r="C71" s="44"/>
      <c r="D71" s="44"/>
      <c r="E71" s="44"/>
      <c r="F71" s="44"/>
      <c r="G71" s="44"/>
      <c r="H71" s="44"/>
      <c r="I71" s="4"/>
      <c r="J71" s="4"/>
    </row>
    <row r="72" spans="1:10" ht="12.75">
      <c r="A72" s="4"/>
      <c r="B72" s="42"/>
      <c r="C72" s="51"/>
      <c r="D72" s="51"/>
      <c r="E72" s="51"/>
      <c r="F72" s="51"/>
      <c r="G72" s="51"/>
      <c r="H72" s="51"/>
      <c r="I72" s="4"/>
      <c r="J72" s="4"/>
    </row>
    <row r="73" spans="1:10" ht="12.75">
      <c r="A73" s="13" t="s">
        <v>43</v>
      </c>
      <c r="C73" s="52"/>
      <c r="D73" s="52"/>
      <c r="E73" s="52"/>
      <c r="F73" s="52"/>
      <c r="G73" s="52"/>
      <c r="H73" s="53"/>
      <c r="I73" s="4"/>
      <c r="J73" s="4"/>
    </row>
    <row r="74" spans="1:10" ht="12.75">
      <c r="A74" s="5"/>
      <c r="C74" s="44"/>
      <c r="D74" s="44"/>
      <c r="E74" s="44"/>
      <c r="F74" s="44"/>
      <c r="G74" s="44"/>
      <c r="H74" s="45"/>
      <c r="I74" s="4"/>
      <c r="J74" s="4"/>
    </row>
    <row r="75" spans="1:10" ht="12.75">
      <c r="A75" s="5"/>
      <c r="C75" s="54" t="s">
        <v>20</v>
      </c>
      <c r="D75" s="55" t="s">
        <v>21</v>
      </c>
      <c r="E75" s="55" t="s">
        <v>22</v>
      </c>
      <c r="F75" s="55" t="s">
        <v>23</v>
      </c>
      <c r="G75" s="55" t="s">
        <v>24</v>
      </c>
      <c r="H75" s="56" t="s">
        <v>25</v>
      </c>
      <c r="I75" s="4"/>
      <c r="J75" s="4"/>
    </row>
    <row r="76" spans="1:10" ht="12.75">
      <c r="A76" s="18" t="s">
        <v>45</v>
      </c>
      <c r="C76" s="44"/>
      <c r="D76" s="44"/>
      <c r="E76" s="44"/>
      <c r="F76" s="44"/>
      <c r="G76" s="44"/>
      <c r="H76" s="45"/>
      <c r="I76" s="4"/>
      <c r="J76" s="4"/>
    </row>
    <row r="77" spans="1:10" ht="12.75">
      <c r="A77" s="5" t="s">
        <v>27</v>
      </c>
      <c r="C77" s="44"/>
      <c r="D77" s="44">
        <f>(($I$19-$E$19)*(($G$19+$C$19)/2))-(($J$19-$F$19)*(($H$19+$D$19)/2))</f>
        <v>20000000</v>
      </c>
      <c r="E77" s="44">
        <f>($I$19-$E$19)*($C$19+$G$19/2)-($J$19-$F$19)*($D$19+$H$19/2)</f>
        <v>31000000</v>
      </c>
      <c r="F77" s="44">
        <f>($I$19-$E$19)*($C$19+$G$19/2)-($J$19-$F$19)*($D$19+$H$19/2)</f>
        <v>31000000</v>
      </c>
      <c r="G77" s="44">
        <f>($I$19-$E$19)*($C$19+$G$19/2)-($J$19-$F$19)*($D$19+$H$19/2)</f>
        <v>31000000</v>
      </c>
      <c r="H77" s="44">
        <f>($I$19-$E$19)*($C$19+$G$19/2)-($J$19-$F$19)*($D$19+$H$19/2)</f>
        <v>31000000</v>
      </c>
      <c r="I77" s="4"/>
      <c r="J77" s="4"/>
    </row>
    <row r="78" spans="1:10" ht="12.75">
      <c r="A78" s="5"/>
      <c r="C78" s="44"/>
      <c r="D78" s="44"/>
      <c r="E78" s="44"/>
      <c r="F78" s="44"/>
      <c r="G78" s="44"/>
      <c r="H78" s="45"/>
      <c r="I78" s="4"/>
      <c r="J78" s="4"/>
    </row>
    <row r="79" spans="1:10" ht="12.75">
      <c r="A79" s="18" t="s">
        <v>44</v>
      </c>
      <c r="C79" s="44"/>
      <c r="D79" s="44"/>
      <c r="E79" s="44"/>
      <c r="F79" s="44"/>
      <c r="G79" s="44"/>
      <c r="H79" s="45"/>
      <c r="I79" s="4"/>
      <c r="J79" s="4"/>
    </row>
    <row r="80" spans="1:10" ht="12.75">
      <c r="A80" s="5" t="s">
        <v>29</v>
      </c>
      <c r="C80" s="44">
        <f aca="true" t="shared" si="9" ref="C80:H87">C36</f>
        <v>25000000</v>
      </c>
      <c r="D80" s="44">
        <f t="shared" si="9"/>
        <v>0</v>
      </c>
      <c r="E80" s="44">
        <f t="shared" si="9"/>
        <v>0</v>
      </c>
      <c r="F80" s="44">
        <f t="shared" si="9"/>
        <v>0</v>
      </c>
      <c r="G80" s="44">
        <f t="shared" si="9"/>
        <v>0</v>
      </c>
      <c r="H80" s="45">
        <f t="shared" si="9"/>
        <v>0</v>
      </c>
      <c r="I80" s="4"/>
      <c r="J80" s="4"/>
    </row>
    <row r="81" spans="1:10" ht="12.75">
      <c r="A81" s="5" t="s">
        <v>5</v>
      </c>
      <c r="C81" s="44">
        <f t="shared" si="9"/>
        <v>0</v>
      </c>
      <c r="D81" s="44">
        <f t="shared" si="9"/>
        <v>3000000</v>
      </c>
      <c r="E81" s="44">
        <f t="shared" si="9"/>
        <v>3000000</v>
      </c>
      <c r="F81" s="44">
        <f t="shared" si="9"/>
        <v>3000000</v>
      </c>
      <c r="G81" s="44">
        <f t="shared" si="9"/>
        <v>3000000</v>
      </c>
      <c r="H81" s="45">
        <f t="shared" si="9"/>
        <v>3000000</v>
      </c>
      <c r="I81" s="4"/>
      <c r="J81" s="4"/>
    </row>
    <row r="82" spans="1:10" ht="12.75">
      <c r="A82" s="5" t="s">
        <v>6</v>
      </c>
      <c r="C82" s="44">
        <f t="shared" si="9"/>
        <v>0</v>
      </c>
      <c r="D82" s="44">
        <f t="shared" si="9"/>
        <v>500000</v>
      </c>
      <c r="E82" s="44">
        <f t="shared" si="9"/>
        <v>500000</v>
      </c>
      <c r="F82" s="44">
        <f t="shared" si="9"/>
        <v>500000</v>
      </c>
      <c r="G82" s="44">
        <f t="shared" si="9"/>
        <v>500000</v>
      </c>
      <c r="H82" s="45">
        <f t="shared" si="9"/>
        <v>500000</v>
      </c>
      <c r="I82" s="4"/>
      <c r="J82" s="4"/>
    </row>
    <row r="83" spans="1:10" ht="12.75">
      <c r="A83" s="5" t="s">
        <v>7</v>
      </c>
      <c r="C83" s="44">
        <f t="shared" si="9"/>
        <v>0</v>
      </c>
      <c r="D83" s="44">
        <f t="shared" si="9"/>
        <v>500000</v>
      </c>
      <c r="E83" s="44">
        <f t="shared" si="9"/>
        <v>500000</v>
      </c>
      <c r="F83" s="44">
        <f t="shared" si="9"/>
        <v>500000</v>
      </c>
      <c r="G83" s="44">
        <f t="shared" si="9"/>
        <v>500000</v>
      </c>
      <c r="H83" s="45">
        <f t="shared" si="9"/>
        <v>500000</v>
      </c>
      <c r="I83" s="4"/>
      <c r="J83" s="4"/>
    </row>
    <row r="84" spans="1:10" ht="12.75">
      <c r="A84" s="5" t="s">
        <v>8</v>
      </c>
      <c r="C84" s="44">
        <f t="shared" si="9"/>
        <v>0</v>
      </c>
      <c r="D84" s="44">
        <f t="shared" si="9"/>
        <v>1498880</v>
      </c>
      <c r="E84" s="44">
        <f t="shared" si="9"/>
        <v>1498880</v>
      </c>
      <c r="F84" s="44">
        <f t="shared" si="9"/>
        <v>1498880</v>
      </c>
      <c r="G84" s="44">
        <f t="shared" si="9"/>
        <v>1498880</v>
      </c>
      <c r="H84" s="45">
        <f t="shared" si="9"/>
        <v>1498880</v>
      </c>
      <c r="I84" s="4"/>
      <c r="J84" s="4"/>
    </row>
    <row r="85" spans="1:10" ht="12.75">
      <c r="A85" s="5" t="s">
        <v>9</v>
      </c>
      <c r="C85" s="44">
        <f t="shared" si="9"/>
        <v>0</v>
      </c>
      <c r="D85" s="44">
        <f t="shared" si="9"/>
        <v>5000000</v>
      </c>
      <c r="E85" s="44">
        <f t="shared" si="9"/>
        <v>5000000</v>
      </c>
      <c r="F85" s="44">
        <f t="shared" si="9"/>
        <v>5000000</v>
      </c>
      <c r="G85" s="44">
        <f t="shared" si="9"/>
        <v>5000000</v>
      </c>
      <c r="H85" s="45">
        <f t="shared" si="9"/>
        <v>5000000</v>
      </c>
      <c r="I85" s="4"/>
      <c r="J85" s="4"/>
    </row>
    <row r="86" spans="1:10" ht="12.75">
      <c r="A86" s="5" t="s">
        <v>10</v>
      </c>
      <c r="C86" s="44">
        <f t="shared" si="9"/>
        <v>0</v>
      </c>
      <c r="D86" s="44">
        <f t="shared" si="9"/>
        <v>2500000</v>
      </c>
      <c r="E86" s="44">
        <f t="shared" si="9"/>
        <v>2500000</v>
      </c>
      <c r="F86" s="44">
        <f t="shared" si="9"/>
        <v>2500000</v>
      </c>
      <c r="G86" s="44">
        <f t="shared" si="9"/>
        <v>2500000</v>
      </c>
      <c r="H86" s="45">
        <f t="shared" si="9"/>
        <v>2500000</v>
      </c>
      <c r="I86" s="4"/>
      <c r="J86" s="4"/>
    </row>
    <row r="87" spans="1:10" ht="12.75">
      <c r="A87" s="5" t="s">
        <v>11</v>
      </c>
      <c r="C87" s="44">
        <f t="shared" si="9"/>
        <v>0</v>
      </c>
      <c r="D87" s="44">
        <f t="shared" si="9"/>
        <v>750000</v>
      </c>
      <c r="E87" s="44">
        <f t="shared" si="9"/>
        <v>750000</v>
      </c>
      <c r="F87" s="44">
        <f t="shared" si="9"/>
        <v>750000</v>
      </c>
      <c r="G87" s="44">
        <f t="shared" si="9"/>
        <v>750000</v>
      </c>
      <c r="H87" s="50">
        <f t="shared" si="9"/>
        <v>750000</v>
      </c>
      <c r="I87" s="4"/>
      <c r="J87" s="4"/>
    </row>
    <row r="88" spans="1:10" ht="12.75">
      <c r="A88" s="5" t="s">
        <v>47</v>
      </c>
      <c r="C88" s="46">
        <f aca="true" t="shared" si="10" ref="C88:H88">SUM(C80:C87)</f>
        <v>25000000</v>
      </c>
      <c r="D88" s="46">
        <f t="shared" si="10"/>
        <v>13748880</v>
      </c>
      <c r="E88" s="46">
        <f t="shared" si="10"/>
        <v>13748880</v>
      </c>
      <c r="F88" s="46">
        <f t="shared" si="10"/>
        <v>13748880</v>
      </c>
      <c r="G88" s="46">
        <f t="shared" si="10"/>
        <v>13748880</v>
      </c>
      <c r="H88" s="47">
        <f t="shared" si="10"/>
        <v>13748880</v>
      </c>
      <c r="I88" s="4"/>
      <c r="J88" s="4"/>
    </row>
    <row r="89" spans="1:10" ht="12.75">
      <c r="A89" s="5"/>
      <c r="C89" s="44"/>
      <c r="D89" s="44"/>
      <c r="E89" s="44"/>
      <c r="F89" s="44"/>
      <c r="G89" s="44"/>
      <c r="H89" s="45"/>
      <c r="I89" s="4"/>
      <c r="J89" s="4"/>
    </row>
    <row r="90" spans="1:10" ht="12.75">
      <c r="A90" s="5" t="s">
        <v>48</v>
      </c>
      <c r="C90" s="46">
        <f aca="true" t="shared" si="11" ref="C90:H90">C77-C88</f>
        <v>-25000000</v>
      </c>
      <c r="D90" s="46">
        <f t="shared" si="11"/>
        <v>6251120</v>
      </c>
      <c r="E90" s="46">
        <f t="shared" si="11"/>
        <v>17251120</v>
      </c>
      <c r="F90" s="46">
        <f t="shared" si="11"/>
        <v>17251120</v>
      </c>
      <c r="G90" s="46">
        <f t="shared" si="11"/>
        <v>17251120</v>
      </c>
      <c r="H90" s="47">
        <f t="shared" si="11"/>
        <v>17251120</v>
      </c>
      <c r="I90" s="4"/>
      <c r="J90" s="4"/>
    </row>
    <row r="91" spans="1:10" ht="12.75">
      <c r="A91" s="5"/>
      <c r="C91" s="44"/>
      <c r="D91" s="44"/>
      <c r="E91" s="44"/>
      <c r="F91" s="44"/>
      <c r="G91" s="44"/>
      <c r="H91" s="45"/>
      <c r="I91" s="4"/>
      <c r="J91" s="4"/>
    </row>
    <row r="92" spans="1:10" ht="12.75">
      <c r="A92" s="19" t="s">
        <v>49</v>
      </c>
      <c r="B92" s="58"/>
      <c r="C92" s="48">
        <f>NPV(B70,D90:H90)+C90</f>
        <v>30395317.45347745</v>
      </c>
      <c r="D92" s="69" t="s">
        <v>74</v>
      </c>
      <c r="E92" s="49"/>
      <c r="F92" s="49"/>
      <c r="G92" s="49"/>
      <c r="H92" s="50"/>
      <c r="I92" s="4"/>
      <c r="J92" s="93" t="s">
        <v>75</v>
      </c>
    </row>
    <row r="95" ht="12.75">
      <c r="A95" s="94" t="s">
        <v>76</v>
      </c>
    </row>
    <row r="96" ht="12.75">
      <c r="A96" s="94"/>
    </row>
    <row r="97" ht="12.75">
      <c r="A97" s="94" t="s">
        <v>77</v>
      </c>
    </row>
    <row r="98" ht="12.75">
      <c r="A98" s="94" t="s">
        <v>78</v>
      </c>
    </row>
    <row r="99" ht="14.25">
      <c r="A99" s="94" t="s">
        <v>98</v>
      </c>
    </row>
    <row r="100" ht="14.25">
      <c r="A100" s="94" t="s">
        <v>99</v>
      </c>
    </row>
    <row r="101" ht="12.75">
      <c r="A101" s="94" t="s">
        <v>79</v>
      </c>
    </row>
    <row r="102" spans="1:3" ht="12.75">
      <c r="A102" s="94" t="s">
        <v>80</v>
      </c>
      <c r="B102" s="78" t="s">
        <v>81</v>
      </c>
      <c r="C102" s="78" t="s">
        <v>82</v>
      </c>
    </row>
    <row r="103" ht="12.75">
      <c r="A103" s="94" t="s">
        <v>83</v>
      </c>
    </row>
    <row r="104" ht="12.75">
      <c r="A104" s="94" t="s">
        <v>84</v>
      </c>
    </row>
    <row r="105" ht="12.75">
      <c r="A105" s="94"/>
    </row>
    <row r="106" ht="12.75">
      <c r="A106" s="94" t="s">
        <v>85</v>
      </c>
    </row>
    <row r="107" ht="12.75">
      <c r="A107" s="94" t="s">
        <v>100</v>
      </c>
    </row>
    <row r="108" ht="12.75">
      <c r="A108" s="94" t="s">
        <v>101</v>
      </c>
    </row>
    <row r="109" ht="12.75">
      <c r="A109" s="94" t="s">
        <v>102</v>
      </c>
    </row>
    <row r="110" ht="12.75">
      <c r="A110" s="94" t="s">
        <v>86</v>
      </c>
    </row>
    <row r="111" ht="12.75">
      <c r="A111" s="94" t="s">
        <v>87</v>
      </c>
    </row>
    <row r="112" ht="12.75">
      <c r="A112" s="94" t="s">
        <v>88</v>
      </c>
    </row>
    <row r="113" ht="12.75">
      <c r="A113" s="94" t="s">
        <v>89</v>
      </c>
    </row>
    <row r="114" ht="12.75">
      <c r="A114" s="94"/>
    </row>
    <row r="115" ht="12.75">
      <c r="A115" s="94" t="s">
        <v>90</v>
      </c>
    </row>
    <row r="116" ht="14.25">
      <c r="A116" s="94" t="s">
        <v>103</v>
      </c>
    </row>
    <row r="117" ht="14.25">
      <c r="A117" s="94" t="s">
        <v>104</v>
      </c>
    </row>
    <row r="118" ht="12.75">
      <c r="A118" s="94"/>
    </row>
    <row r="119" ht="12.75">
      <c r="A119" s="94" t="s">
        <v>91</v>
      </c>
    </row>
    <row r="120" ht="12.75">
      <c r="A120" s="94" t="s">
        <v>92</v>
      </c>
    </row>
    <row r="121" spans="1:2" ht="12.75">
      <c r="A121" s="94" t="s">
        <v>93</v>
      </c>
      <c r="B121" s="78" t="s">
        <v>94</v>
      </c>
    </row>
    <row r="122" ht="12.75">
      <c r="A122" s="94" t="s">
        <v>95</v>
      </c>
    </row>
    <row r="123" ht="12.75">
      <c r="A123" s="94"/>
    </row>
    <row r="124" ht="12.75">
      <c r="A124" s="94" t="s">
        <v>96</v>
      </c>
    </row>
    <row r="125" ht="12.75">
      <c r="A125" s="94" t="s">
        <v>97</v>
      </c>
    </row>
  </sheetData>
  <mergeCells count="2">
    <mergeCell ref="C17:F17"/>
    <mergeCell ref="G17:J17"/>
  </mergeCells>
  <printOptions/>
  <pageMargins left="0.75" right="0.75" top="1" bottom="1" header="0.5" footer="0.5"/>
  <pageSetup fitToHeight="0" fitToWidth="1" horizontalDpi="600" verticalDpi="600" orientation="landscape" scale="85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SIPA</dc:creator>
  <cp:keywords/>
  <dc:description/>
  <cp:lastModifiedBy>LabUser</cp:lastModifiedBy>
  <cp:lastPrinted>2005-02-28T18:56:40Z</cp:lastPrinted>
  <dcterms:created xsi:type="dcterms:W3CDTF">2001-10-05T13:12:35Z</dcterms:created>
  <dcterms:modified xsi:type="dcterms:W3CDTF">2005-03-01T16:49:44Z</dcterms:modified>
  <cp:category/>
  <cp:version/>
  <cp:contentType/>
  <cp:contentStatus/>
</cp:coreProperties>
</file>