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 activeTab="1"/>
  </bookViews>
  <sheets>
    <sheet name="ASSETS UTILIZATION MEASUREMENTS" sheetId="1" r:id="rId1"/>
    <sheet name="OPERATING PERFORMANCE 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3" i="2"/>
  <c r="L23"/>
  <c r="K23"/>
  <c r="I28" i="1"/>
  <c r="J27"/>
  <c r="J28" s="1"/>
  <c r="I27"/>
  <c r="H27"/>
  <c r="H28" s="1"/>
  <c r="J65"/>
  <c r="I65"/>
  <c r="H65"/>
  <c r="J60"/>
  <c r="I60"/>
  <c r="H60"/>
  <c r="J56"/>
  <c r="I56"/>
  <c r="H56"/>
  <c r="J39"/>
  <c r="I39"/>
  <c r="H39"/>
  <c r="J51"/>
  <c r="I51"/>
  <c r="H51"/>
  <c r="J46"/>
  <c r="I46"/>
  <c r="H46"/>
  <c r="J33"/>
  <c r="I33"/>
  <c r="H33"/>
  <c r="J7"/>
  <c r="H7"/>
  <c r="I7"/>
  <c r="J22"/>
  <c r="I22"/>
  <c r="H22"/>
  <c r="J17"/>
  <c r="I17"/>
  <c r="H17"/>
  <c r="J12"/>
  <c r="I12"/>
  <c r="H12"/>
  <c r="J3"/>
  <c r="I3"/>
  <c r="H3"/>
</calcChain>
</file>

<file path=xl/sharedStrings.xml><?xml version="1.0" encoding="utf-8"?>
<sst xmlns="http://schemas.openxmlformats.org/spreadsheetml/2006/main" count="74" uniqueCount="68">
  <si>
    <t>ASSET UTILIZATION MEASUREMENTS</t>
  </si>
  <si>
    <t>Breakeven Point</t>
  </si>
  <si>
    <t>Total Operating Expenses</t>
  </si>
  <si>
    <t>Total Fixed Assets</t>
  </si>
  <si>
    <t>Foreign Exchange Ratios</t>
  </si>
  <si>
    <t>Foreign Currency Gains and Losses</t>
  </si>
  <si>
    <t>Net Income</t>
  </si>
  <si>
    <t>Goodwill to Assets Ratio</t>
  </si>
  <si>
    <t>Unamortisized Goodwill</t>
  </si>
  <si>
    <t>Total Assets</t>
  </si>
  <si>
    <t>Interest Expense to Debt Ratio</t>
  </si>
  <si>
    <t>Interest Expense</t>
  </si>
  <si>
    <t>(ST debt) + (LT debt)</t>
  </si>
  <si>
    <t>Investment Turnover</t>
  </si>
  <si>
    <t>Sales</t>
  </si>
  <si>
    <t>Stockholder's Equity + Long Term Liabilities</t>
  </si>
  <si>
    <t>Margin Of Safety</t>
  </si>
  <si>
    <t>Current Sales Level -Breakeven Point</t>
  </si>
  <si>
    <t>Current Sales Level</t>
  </si>
  <si>
    <t>Overhead of Cost of Sales Ratio</t>
  </si>
  <si>
    <t>Total  Overhead Expenses</t>
  </si>
  <si>
    <t>Cost of Goods Sold</t>
  </si>
  <si>
    <t>Days of Working Capital</t>
  </si>
  <si>
    <t>(Accounts Receivable + Inventory -Accounts payable)</t>
  </si>
  <si>
    <t>Net Sales</t>
  </si>
  <si>
    <t>Gross Sales</t>
  </si>
  <si>
    <t>Sales to Administrative Expenses Ratio</t>
  </si>
  <si>
    <t>Total General and Administrative Expenses</t>
  </si>
  <si>
    <t>Sales to equity Ratio</t>
  </si>
  <si>
    <t>Annual Net Sales</t>
  </si>
  <si>
    <t>Total Equity</t>
  </si>
  <si>
    <t>Sales to Fixed Assets Ratio</t>
  </si>
  <si>
    <t>Annualized Net Sales</t>
  </si>
  <si>
    <t>Total Fixed Assets Prior to Accumulated Depreciation</t>
  </si>
  <si>
    <t>Sales to Working Capital Ratio</t>
  </si>
  <si>
    <t>(Accounts Receivable + Inventory-Accounts Payable)</t>
  </si>
  <si>
    <t>Tax Rate Percentage</t>
  </si>
  <si>
    <t>Income Tax paid</t>
  </si>
  <si>
    <t>Before Tax Income</t>
  </si>
  <si>
    <t>OPERATING PERFORMANCE MEASUREMENTS</t>
  </si>
  <si>
    <t>Gross Profit Index</t>
  </si>
  <si>
    <t>Gross Profit in Period Two/Sales in Period Two</t>
  </si>
  <si>
    <t>Gross Profit in Period One/Sales in Period One</t>
  </si>
  <si>
    <t>Core Growth Rate</t>
  </si>
  <si>
    <t>((Current Annual Revenue-Annual Revenue 5 yrs ago -Acquired Revenue-</t>
  </si>
  <si>
    <t>Revenue Recognition Change)/Annual Revenue 5 yrs ago</t>
  </si>
  <si>
    <t>Gross Profit Percentage</t>
  </si>
  <si>
    <t>Revenue -(overhead + Direct Materials + Direct Labors)</t>
  </si>
  <si>
    <t xml:space="preserve">Revenue </t>
  </si>
  <si>
    <t>Investment Income Percentage</t>
  </si>
  <si>
    <t>Dividend Income + Interest Income</t>
  </si>
  <si>
    <t>Carrying Value of Investments</t>
  </si>
  <si>
    <t>Net Income Percentage</t>
  </si>
  <si>
    <t>Revenue</t>
  </si>
  <si>
    <t>Operating Assets Ratio</t>
  </si>
  <si>
    <t>Assets Use to Create Revenue</t>
  </si>
  <si>
    <t>Operating Leverage Ratio</t>
  </si>
  <si>
    <t>Sales -Variable Expenses</t>
  </si>
  <si>
    <t>Operating Income</t>
  </si>
  <si>
    <t>Operating Profit Percentage</t>
  </si>
  <si>
    <t>Sales - (COGS+Sales, General and Administrative)</t>
  </si>
  <si>
    <t>Profit per Person</t>
  </si>
  <si>
    <t>Net Profit</t>
  </si>
  <si>
    <t>Total Full Time Equivalent</t>
  </si>
  <si>
    <t>Sales Margin</t>
  </si>
  <si>
    <t>Gross Margin - Sales Expenses</t>
  </si>
  <si>
    <t>Sales to Operating Income Ratio</t>
  </si>
  <si>
    <t>(Net sales - Investment Income)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</si>
</sst>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000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1" xfId="0" applyFont="1" applyBorder="1"/>
    <xf numFmtId="0" fontId="0" fillId="0" borderId="0" xfId="0" applyBorder="1"/>
    <xf numFmtId="0" fontId="2" fillId="0" borderId="0" xfId="0" applyFont="1"/>
    <xf numFmtId="3" fontId="0" fillId="0" borderId="0" xfId="0" applyNumberFormat="1"/>
    <xf numFmtId="43" fontId="0" fillId="0" borderId="0" xfId="1" applyFont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H30" sqref="H30"/>
    </sheetView>
  </sheetViews>
  <sheetFormatPr defaultRowHeight="15"/>
  <cols>
    <col min="3" max="3" width="18.28515625" customWidth="1"/>
    <col min="7" max="7" width="40.140625" customWidth="1"/>
    <col min="8" max="10" width="16" bestFit="1" customWidth="1"/>
  </cols>
  <sheetData>
    <row r="1" spans="1:10">
      <c r="A1" s="1" t="s">
        <v>0</v>
      </c>
      <c r="B1" s="1"/>
      <c r="C1" s="1"/>
      <c r="D1" s="1"/>
    </row>
    <row r="2" spans="1:10" ht="15.75">
      <c r="H2" s="8">
        <v>2008</v>
      </c>
      <c r="I2" s="8">
        <v>2007</v>
      </c>
      <c r="J2" s="8">
        <v>2006</v>
      </c>
    </row>
    <row r="3" spans="1:10" ht="15.75" thickBot="1">
      <c r="D3" s="3" t="s">
        <v>2</v>
      </c>
      <c r="E3" s="3"/>
      <c r="F3" s="3"/>
      <c r="H3" s="10">
        <f>12124000/27.32%</f>
        <v>44377745.241581261</v>
      </c>
      <c r="I3" s="10">
        <f>11199000/27.32%</f>
        <v>40991947.291361637</v>
      </c>
      <c r="J3" s="10">
        <f>9616000/27.32%</f>
        <v>35197657.393850662</v>
      </c>
    </row>
    <row r="4" spans="1:10">
      <c r="A4" t="s">
        <v>1</v>
      </c>
      <c r="D4" s="4" t="s">
        <v>3</v>
      </c>
      <c r="E4" s="4"/>
      <c r="F4" s="4"/>
    </row>
    <row r="7" spans="1:10" ht="15.75" thickBot="1">
      <c r="D7" s="2" t="s">
        <v>5</v>
      </c>
      <c r="E7" s="2"/>
      <c r="F7" s="2"/>
      <c r="G7" s="2"/>
      <c r="H7" s="13">
        <f>-42/5807</f>
        <v>-7.2326502496986396E-3</v>
      </c>
      <c r="I7">
        <f>9/5981</f>
        <v>1.5047650894499248E-3</v>
      </c>
      <c r="J7">
        <f>52/5080</f>
        <v>1.0236220472440945E-2</v>
      </c>
    </row>
    <row r="8" spans="1:10">
      <c r="A8" t="s">
        <v>4</v>
      </c>
      <c r="D8" s="5" t="s">
        <v>6</v>
      </c>
    </row>
    <row r="9" spans="1:10">
      <c r="H9" s="9"/>
    </row>
    <row r="12" spans="1:10" ht="15.75" thickBot="1">
      <c r="D12" s="2" t="s">
        <v>8</v>
      </c>
      <c r="E12" s="2"/>
      <c r="F12" s="2"/>
      <c r="H12">
        <f>4029000/40519000</f>
        <v>9.9434833041289278E-2</v>
      </c>
      <c r="I12">
        <f>4256000/43269000</f>
        <v>9.8361413483094129E-2</v>
      </c>
      <c r="J12">
        <f>1403000/29963000</f>
        <v>4.6824416780696189E-2</v>
      </c>
    </row>
    <row r="13" spans="1:10">
      <c r="A13" t="s">
        <v>7</v>
      </c>
      <c r="D13" s="5" t="s">
        <v>9</v>
      </c>
      <c r="E13" s="7"/>
      <c r="F13" s="7"/>
    </row>
    <row r="17" spans="1:10" ht="15.75" thickBot="1">
      <c r="A17" t="s">
        <v>10</v>
      </c>
      <c r="D17" s="2" t="s">
        <v>11</v>
      </c>
      <c r="E17" s="2"/>
      <c r="F17" s="2"/>
      <c r="G17" s="7"/>
      <c r="H17">
        <f>438000/9312000</f>
        <v>4.7036082474226804E-2</v>
      </c>
      <c r="I17">
        <f>456000/9329000</f>
        <v>4.8879837067209775E-2</v>
      </c>
      <c r="J17">
        <f>220000/4582000</f>
        <v>4.801396769969446E-2</v>
      </c>
    </row>
    <row r="18" spans="1:10">
      <c r="D18" t="s">
        <v>12</v>
      </c>
    </row>
    <row r="21" spans="1:10">
      <c r="H21" s="9"/>
      <c r="I21" s="9"/>
      <c r="J21" s="9"/>
    </row>
    <row r="22" spans="1:10" ht="15.75" thickBot="1">
      <c r="A22" t="s">
        <v>13</v>
      </c>
      <c r="D22" s="2" t="s">
        <v>14</v>
      </c>
      <c r="E22" s="2"/>
      <c r="F22" s="2"/>
      <c r="G22" s="2"/>
      <c r="H22" s="12">
        <f>11374/23253</f>
        <v>0.48914118608351609</v>
      </c>
      <c r="I22" s="11">
        <f>10406/25021</f>
        <v>0.41589065185244395</v>
      </c>
      <c r="J22" s="11">
        <f>8164/18234</f>
        <v>0.44773500054842602</v>
      </c>
    </row>
    <row r="23" spans="1:10">
      <c r="D23" t="s">
        <v>15</v>
      </c>
    </row>
    <row r="24" spans="1:10">
      <c r="H24" s="9"/>
      <c r="I24" s="9"/>
      <c r="J24" s="9"/>
    </row>
    <row r="25" spans="1:10">
      <c r="H25" s="9"/>
      <c r="I25" s="9"/>
      <c r="J25" s="9"/>
    </row>
    <row r="26" spans="1:10">
      <c r="H26" s="9"/>
      <c r="I26" s="9"/>
      <c r="J26" s="9"/>
    </row>
    <row r="27" spans="1:10" ht="15.75" thickBot="1">
      <c r="A27" t="s">
        <v>16</v>
      </c>
      <c r="D27" s="6" t="s">
        <v>17</v>
      </c>
      <c r="E27" s="6"/>
      <c r="F27" s="6"/>
      <c r="G27" s="6"/>
      <c r="H27" s="10">
        <f>11774000-44377745.24</f>
        <v>-32603745.240000002</v>
      </c>
      <c r="I27" s="10">
        <f>11199000-40991947.29</f>
        <v>-29792947.289999999</v>
      </c>
      <c r="J27" s="10">
        <f>9616000-35197657.39</f>
        <v>-25581657.390000001</v>
      </c>
    </row>
    <row r="28" spans="1:10">
      <c r="D28" t="s">
        <v>18</v>
      </c>
      <c r="H28" s="10">
        <f>H27/11774000</f>
        <v>-2.7691307321216243</v>
      </c>
      <c r="I28" s="14">
        <f>I27/11199000</f>
        <v>-2.6603221082239483</v>
      </c>
      <c r="J28" s="14">
        <f>J27/961600</f>
        <v>-26.603221079450915</v>
      </c>
    </row>
    <row r="33" spans="1:10" ht="15.75" thickBot="1">
      <c r="A33" t="s">
        <v>19</v>
      </c>
      <c r="D33" s="2" t="s">
        <v>20</v>
      </c>
      <c r="E33" s="2"/>
      <c r="F33" s="2"/>
      <c r="H33">
        <f>209/11374</f>
        <v>1.8375241779497099E-2</v>
      </c>
      <c r="I33">
        <f>166/10406</f>
        <v>1.5952335191235824E-2</v>
      </c>
      <c r="J33">
        <f>159/8164</f>
        <v>1.9475747182753553E-2</v>
      </c>
    </row>
    <row r="34" spans="1:10">
      <c r="D34" t="s">
        <v>21</v>
      </c>
    </row>
    <row r="39" spans="1:10" ht="15.75" thickBot="1">
      <c r="A39" t="s">
        <v>22</v>
      </c>
      <c r="D39" s="2" t="s">
        <v>23</v>
      </c>
      <c r="E39" s="2"/>
      <c r="F39" s="2"/>
      <c r="G39" s="2"/>
      <c r="H39" s="7">
        <f>6657/31944</f>
        <v>0.20839594290007513</v>
      </c>
      <c r="I39">
        <f>6917/28857</f>
        <v>0.239699206431715</v>
      </c>
      <c r="J39">
        <f>5157/24088</f>
        <v>0.21409000332115577</v>
      </c>
    </row>
    <row r="40" spans="1:10">
      <c r="D40" t="s">
        <v>24</v>
      </c>
    </row>
    <row r="42" spans="1:10">
      <c r="H42" s="9"/>
      <c r="I42" s="9"/>
      <c r="J42" s="9"/>
    </row>
    <row r="46" spans="1:10" ht="15.75" thickBot="1">
      <c r="A46" t="s">
        <v>26</v>
      </c>
      <c r="D46" s="2" t="s">
        <v>32</v>
      </c>
      <c r="E46" s="2"/>
      <c r="F46" s="2"/>
      <c r="G46" s="2"/>
      <c r="H46">
        <f>31944/11774</f>
        <v>2.7130966536436216</v>
      </c>
      <c r="I46">
        <f>28857/10945</f>
        <v>2.6365463682046597</v>
      </c>
      <c r="J46">
        <f>24088/9431</f>
        <v>2.5541299968190012</v>
      </c>
    </row>
    <row r="47" spans="1:10">
      <c r="D47" t="s">
        <v>27</v>
      </c>
    </row>
    <row r="51" spans="1:10" ht="15.75" thickBot="1">
      <c r="A51" t="s">
        <v>28</v>
      </c>
      <c r="D51" s="2" t="s">
        <v>29</v>
      </c>
      <c r="E51" s="2"/>
      <c r="H51">
        <f>31944/20472</f>
        <v>1.5603751465416178</v>
      </c>
      <c r="I51">
        <f>28857/21744</f>
        <v>1.3271247240618103</v>
      </c>
      <c r="J51">
        <f>24088/16920</f>
        <v>1.4236406619385342</v>
      </c>
    </row>
    <row r="52" spans="1:10">
      <c r="D52" t="s">
        <v>30</v>
      </c>
    </row>
    <row r="56" spans="1:10" ht="15.75" thickBot="1">
      <c r="A56" t="s">
        <v>31</v>
      </c>
      <c r="D56" s="2" t="s">
        <v>32</v>
      </c>
      <c r="E56" s="2"/>
      <c r="F56" s="2"/>
      <c r="G56" s="2"/>
      <c r="H56">
        <f>31944/14400</f>
        <v>2.2183333333333333</v>
      </c>
      <c r="I56">
        <f>28857/14444</f>
        <v>1.9978537801163112</v>
      </c>
      <c r="J56">
        <f>24088/11911</f>
        <v>2.0223322978759128</v>
      </c>
    </row>
    <row r="57" spans="1:10">
      <c r="D57" t="s">
        <v>33</v>
      </c>
    </row>
    <row r="60" spans="1:10" ht="15.75" thickBot="1">
      <c r="A60" t="s">
        <v>34</v>
      </c>
      <c r="D60" s="2" t="s">
        <v>32</v>
      </c>
      <c r="E60" s="2"/>
      <c r="F60" s="2"/>
      <c r="G60" s="2"/>
      <c r="H60">
        <f>31944/6647</f>
        <v>4.8057770422747108</v>
      </c>
      <c r="I60">
        <f>28857/6903</f>
        <v>4.1803563667970449</v>
      </c>
      <c r="J60">
        <f>24088/5157</f>
        <v>4.67093271281753</v>
      </c>
    </row>
    <row r="61" spans="1:10">
      <c r="D61" s="5" t="s">
        <v>35</v>
      </c>
    </row>
    <row r="65" spans="1:10" ht="15.75" thickBot="1">
      <c r="A65" t="s">
        <v>36</v>
      </c>
      <c r="D65" s="2" t="s">
        <v>37</v>
      </c>
      <c r="E65" s="2"/>
      <c r="F65" s="2"/>
      <c r="H65" s="10">
        <f>1632/7439</f>
        <v>0.2193843258502487</v>
      </c>
      <c r="I65" s="10">
        <f>1892/7873</f>
        <v>0.24031500063508193</v>
      </c>
      <c r="J65" s="10">
        <f>1498/6518</f>
        <v>0.22982509972384166</v>
      </c>
    </row>
    <row r="66" spans="1:10">
      <c r="D66" t="s">
        <v>38</v>
      </c>
      <c r="H66" s="10"/>
      <c r="I66" s="10"/>
      <c r="J66" s="10"/>
    </row>
    <row r="67" spans="1:10">
      <c r="H67" s="10"/>
      <c r="I67" s="10"/>
      <c r="J67" s="10"/>
    </row>
    <row r="68" spans="1:10">
      <c r="H68" s="14"/>
      <c r="I68" s="14"/>
      <c r="J6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N16" sqref="N16"/>
    </sheetView>
  </sheetViews>
  <sheetFormatPr defaultRowHeight="15"/>
  <cols>
    <col min="2" max="2" width="13.28515625" customWidth="1"/>
    <col min="6" max="6" width="11.28515625" customWidth="1"/>
    <col min="10" max="10" width="10.7109375" customWidth="1"/>
  </cols>
  <sheetData>
    <row r="1" spans="1:13">
      <c r="A1" s="1" t="s">
        <v>39</v>
      </c>
      <c r="B1" s="1"/>
      <c r="C1" s="1"/>
      <c r="D1" s="1"/>
      <c r="E1" s="1"/>
    </row>
    <row r="3" spans="1:13">
      <c r="K3" s="1">
        <v>2008</v>
      </c>
      <c r="L3" s="1">
        <v>2007</v>
      </c>
      <c r="M3" s="1">
        <v>2006</v>
      </c>
    </row>
    <row r="4" spans="1:13" ht="15.75" thickBot="1">
      <c r="A4" t="s">
        <v>40</v>
      </c>
      <c r="D4" s="2" t="s">
        <v>41</v>
      </c>
      <c r="E4" s="2"/>
      <c r="F4" s="2"/>
      <c r="G4" s="2"/>
      <c r="H4" s="2"/>
    </row>
    <row r="5" spans="1:13">
      <c r="D5" t="s">
        <v>42</v>
      </c>
    </row>
    <row r="9" spans="1:13">
      <c r="A9" t="s">
        <v>43</v>
      </c>
      <c r="D9" t="s">
        <v>44</v>
      </c>
    </row>
    <row r="10" spans="1:13">
      <c r="D10" t="s">
        <v>45</v>
      </c>
    </row>
    <row r="13" spans="1:13" ht="15.75" thickBot="1">
      <c r="A13" t="s">
        <v>46</v>
      </c>
      <c r="D13" s="2" t="s">
        <v>47</v>
      </c>
      <c r="E13" s="2"/>
      <c r="F13" s="2"/>
      <c r="G13" s="2"/>
      <c r="H13" s="2"/>
      <c r="I13" s="2"/>
    </row>
    <row r="14" spans="1:13">
      <c r="D14" s="5" t="s">
        <v>48</v>
      </c>
    </row>
    <row r="18" spans="1:13" ht="15.75" thickBot="1">
      <c r="A18" t="s">
        <v>49</v>
      </c>
      <c r="D18" s="2" t="s">
        <v>50</v>
      </c>
      <c r="E18" s="2"/>
      <c r="F18" s="2"/>
      <c r="G18" s="2"/>
    </row>
    <row r="19" spans="1:13">
      <c r="D19" t="s">
        <v>51</v>
      </c>
    </row>
    <row r="23" spans="1:13" ht="15.75" thickBot="1">
      <c r="A23" t="s">
        <v>52</v>
      </c>
      <c r="D23" s="2" t="s">
        <v>6</v>
      </c>
      <c r="E23" s="2"/>
      <c r="K23">
        <f>5807/31944</f>
        <v>0.18178687703481092</v>
      </c>
      <c r="L23">
        <f>5981/28857</f>
        <v>0.20726340229407075</v>
      </c>
      <c r="M23">
        <f>5080/24088</f>
        <v>0.2108933909000332</v>
      </c>
    </row>
    <row r="24" spans="1:13">
      <c r="D24" t="s">
        <v>53</v>
      </c>
    </row>
    <row r="28" spans="1:13" ht="15.75" thickBot="1">
      <c r="A28" t="s">
        <v>54</v>
      </c>
      <c r="D28" s="2" t="s">
        <v>55</v>
      </c>
      <c r="E28" s="2"/>
      <c r="F28" s="2"/>
    </row>
    <row r="29" spans="1:13">
      <c r="D29" t="s">
        <v>9</v>
      </c>
    </row>
    <row r="33" spans="1:8" ht="15.75" thickBot="1">
      <c r="A33" t="s">
        <v>56</v>
      </c>
      <c r="D33" s="2" t="s">
        <v>57</v>
      </c>
      <c r="E33" s="2"/>
      <c r="F33" s="2"/>
    </row>
    <row r="34" spans="1:8">
      <c r="D34" t="s">
        <v>58</v>
      </c>
    </row>
    <row r="38" spans="1:8" ht="15.75" thickBot="1">
      <c r="A38" t="s">
        <v>59</v>
      </c>
      <c r="D38" s="2" t="s">
        <v>60</v>
      </c>
      <c r="E38" s="2"/>
      <c r="F38" s="2"/>
      <c r="G38" s="2"/>
      <c r="H38" s="2"/>
    </row>
    <row r="39" spans="1:8">
      <c r="D39" t="s">
        <v>14</v>
      </c>
    </row>
    <row r="43" spans="1:8" ht="15.75" thickBot="1">
      <c r="A43" t="s">
        <v>61</v>
      </c>
      <c r="D43" s="2" t="s">
        <v>62</v>
      </c>
      <c r="E43" s="2"/>
      <c r="F43" s="2"/>
    </row>
    <row r="44" spans="1:8">
      <c r="D44" t="s">
        <v>63</v>
      </c>
    </row>
    <row r="48" spans="1:8" ht="15.75" thickBot="1">
      <c r="A48" t="s">
        <v>64</v>
      </c>
      <c r="D48" s="2" t="s">
        <v>65</v>
      </c>
      <c r="E48" s="2"/>
      <c r="F48" s="2"/>
    </row>
    <row r="49" spans="1:6">
      <c r="D49" t="s">
        <v>25</v>
      </c>
    </row>
    <row r="53" spans="1:6" ht="15.75" thickBot="1">
      <c r="A53" t="s">
        <v>66</v>
      </c>
      <c r="D53" s="2" t="s">
        <v>58</v>
      </c>
      <c r="E53" s="2"/>
      <c r="F53" s="2"/>
    </row>
    <row r="54" spans="1:6">
      <c r="D54" t="s">
        <v>67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 UTILIZATION MEASUREMENTS</vt:lpstr>
      <vt:lpstr>OPERATING PERFORMANCE 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khris0214</dc:creator>
  <cp:lastModifiedBy>khris0214</cp:lastModifiedBy>
  <cp:lastPrinted>2009-08-22T15:19:15Z</cp:lastPrinted>
  <dcterms:created xsi:type="dcterms:W3CDTF">2009-08-21T20:21:56Z</dcterms:created>
  <dcterms:modified xsi:type="dcterms:W3CDTF">2009-08-22T20:10:59Z</dcterms:modified>
</cp:coreProperties>
</file>