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Statement Analysis" sheetId="1" r:id="rId1"/>
  </sheets>
  <definedNames>
    <definedName name="_xlnm.Print_Area" localSheetId="0">'Statement Analysis'!$A$12:$V$85</definedName>
  </definedNames>
  <calcPr fullCalcOnLoad="1"/>
</workbook>
</file>

<file path=xl/sharedStrings.xml><?xml version="1.0" encoding="utf-8"?>
<sst xmlns="http://schemas.openxmlformats.org/spreadsheetml/2006/main" count="202" uniqueCount="150">
  <si>
    <t>FNT1 Task 1 319.1.2-01-10, 2.1-01-03      Financial Statement Analysis Student Template</t>
  </si>
  <si>
    <t>Revised April 12, 2011</t>
  </si>
  <si>
    <t xml:space="preserve">Student Name:  </t>
  </si>
  <si>
    <t>A</t>
  </si>
  <si>
    <t>First Initial</t>
  </si>
  <si>
    <t>Last Name</t>
  </si>
  <si>
    <t xml:space="preserve">Select your first initial from the drop down menu and enter your last name in the field above.  </t>
  </si>
  <si>
    <t>Company G</t>
  </si>
  <si>
    <r>
      <t>The below rules are  from F</t>
    </r>
    <r>
      <rPr>
        <i/>
        <sz val="10"/>
        <color indexed="8"/>
        <rFont val="Calibri"/>
        <family val="2"/>
      </rPr>
      <t>inancial Accounting Principles</t>
    </r>
    <r>
      <rPr>
        <sz val="10"/>
        <color indexed="8"/>
        <rFont val="Calibri"/>
        <family val="2"/>
      </rPr>
      <t>, Wild, 18th ed.</t>
    </r>
  </si>
  <si>
    <t>Comparative Income Statements</t>
  </si>
  <si>
    <t>December 31, Years 12 and 11</t>
  </si>
  <si>
    <t>Initial</t>
  </si>
  <si>
    <t>Year 12  Sales</t>
  </si>
  <si>
    <t>Year 11 Sales</t>
  </si>
  <si>
    <t>Year 12 COGS</t>
  </si>
  <si>
    <t>Year 10 COGS</t>
  </si>
  <si>
    <t>2011 Exp</t>
  </si>
  <si>
    <t>2010 Exp</t>
  </si>
  <si>
    <t>Year 11 tax rate</t>
  </si>
  <si>
    <t>Year 10 Tax Rate</t>
  </si>
  <si>
    <t>2011 Cash</t>
  </si>
  <si>
    <t>2011 AP</t>
  </si>
  <si>
    <t>Horizontal Analysis</t>
  </si>
  <si>
    <t>X</t>
  </si>
  <si>
    <t xml:space="preserve">Year 12    </t>
  </si>
  <si>
    <t>Year 11</t>
  </si>
  <si>
    <t>Change</t>
  </si>
  <si>
    <t>% Inc (Dec)</t>
  </si>
  <si>
    <t>NET SALES</t>
  </si>
  <si>
    <t xml:space="preserve"> </t>
  </si>
  <si>
    <t>B</t>
  </si>
  <si>
    <t>Cost of Merchandise Sold</t>
  </si>
  <si>
    <t>C</t>
  </si>
  <si>
    <t xml:space="preserve">    GROSS PROFIT</t>
  </si>
  <si>
    <t>D</t>
  </si>
  <si>
    <t>This column is not graded.  It is provided for students to use as they analyze the ratios for the essay.</t>
  </si>
  <si>
    <t>E</t>
  </si>
  <si>
    <t>Operating Expenses:</t>
  </si>
  <si>
    <t>F</t>
  </si>
  <si>
    <t xml:space="preserve">   Selling and Store Operating</t>
  </si>
  <si>
    <t>G</t>
  </si>
  <si>
    <t xml:space="preserve">   Pre-Opening</t>
  </si>
  <si>
    <t>H</t>
  </si>
  <si>
    <t xml:space="preserve">   General and Administrative</t>
  </si>
  <si>
    <t>I</t>
  </si>
  <si>
    <t xml:space="preserve">       Total Operating Expenses</t>
  </si>
  <si>
    <t>↑↑↑</t>
  </si>
  <si>
    <t>J</t>
  </si>
  <si>
    <t xml:space="preserve">   OPERATING INCOME</t>
  </si>
  <si>
    <t>Apply the above mathematics rules to your work in this task.  Enter  --- in the answer field when appropriate.</t>
  </si>
  <si>
    <t>K</t>
  </si>
  <si>
    <t>Interest Income (Expense):</t>
  </si>
  <si>
    <t>L</t>
  </si>
  <si>
    <t xml:space="preserve">   Interest Income</t>
  </si>
  <si>
    <t>M</t>
  </si>
  <si>
    <t xml:space="preserve">  Less:  Interest Expense</t>
  </si>
  <si>
    <t>N</t>
  </si>
  <si>
    <t xml:space="preserve">       Interest, net</t>
  </si>
  <si>
    <t>Quartile</t>
  </si>
  <si>
    <t>Select Strength,</t>
  </si>
  <si>
    <t>O</t>
  </si>
  <si>
    <t xml:space="preserve">   EARNINGS BEFORE INCOME TAXES</t>
  </si>
  <si>
    <t>Industry</t>
  </si>
  <si>
    <t xml:space="preserve">Weakness, or </t>
  </si>
  <si>
    <t>P</t>
  </si>
  <si>
    <t>Ratio Analysis:</t>
  </si>
  <si>
    <t>Year 12</t>
  </si>
  <si>
    <t>Data</t>
  </si>
  <si>
    <t>No Concern</t>
  </si>
  <si>
    <t>Q</t>
  </si>
  <si>
    <t>Provision for Income Taxes</t>
  </si>
  <si>
    <t>Ratio:</t>
  </si>
  <si>
    <t>R</t>
  </si>
  <si>
    <t xml:space="preserve">   NET EARNINGS</t>
  </si>
  <si>
    <t>S</t>
  </si>
  <si>
    <t>Current Ratio</t>
  </si>
  <si>
    <t>Weakness</t>
  </si>
  <si>
    <t>T</t>
  </si>
  <si>
    <t>U</t>
  </si>
  <si>
    <t>V</t>
  </si>
  <si>
    <t>Comparative Balance Sheets</t>
  </si>
  <si>
    <t>W</t>
  </si>
  <si>
    <t>Acid-Test Ratio</t>
  </si>
  <si>
    <t>Y</t>
  </si>
  <si>
    <t xml:space="preserve">      Year 12</t>
  </si>
  <si>
    <t xml:space="preserve">      Year 11</t>
  </si>
  <si>
    <t>Z</t>
  </si>
  <si>
    <t>ASSETS</t>
  </si>
  <si>
    <t>Current Assets:</t>
  </si>
  <si>
    <t>Inventory Turnover</t>
  </si>
  <si>
    <t>Data Summary by First Initial</t>
  </si>
  <si>
    <t xml:space="preserve">    Cash and Cash Equivalents</t>
  </si>
  <si>
    <t xml:space="preserve">    Short-Term Investments</t>
  </si>
  <si>
    <t>F, J, O, V</t>
  </si>
  <si>
    <t xml:space="preserve">    Accounts Receivable, net</t>
  </si>
  <si>
    <t>A, M, T</t>
  </si>
  <si>
    <t xml:space="preserve">    Merchandise Inventory</t>
  </si>
  <si>
    <t>Accounts Receivable Turnover</t>
  </si>
  <si>
    <t>D, L, Q</t>
  </si>
  <si>
    <t xml:space="preserve">    Other Current Assets </t>
  </si>
  <si>
    <t>(This formula in Horngren only includes credit sales)</t>
  </si>
  <si>
    <t xml:space="preserve"> C, N, U</t>
  </si>
  <si>
    <t xml:space="preserve">        Total Current Assets</t>
  </si>
  <si>
    <t>I, R, S</t>
  </si>
  <si>
    <t xml:space="preserve">Property and Equipment, at cost: </t>
  </si>
  <si>
    <t>K, E, P</t>
  </si>
  <si>
    <t xml:space="preserve">    Land</t>
  </si>
  <si>
    <t>Day's Sales in receivables</t>
  </si>
  <si>
    <t>Strength</t>
  </si>
  <si>
    <t>B, W, Y, Z</t>
  </si>
  <si>
    <t xml:space="preserve">    Buildings</t>
  </si>
  <si>
    <t>(Horngren reference includes all sales.  Modify the formula                to use only credit sales. Cash sales are already collected.)</t>
  </si>
  <si>
    <t>G, H</t>
  </si>
  <si>
    <t xml:space="preserve">    Furniture, Fixtures and Equipment</t>
  </si>
  <si>
    <t xml:space="preserve">    Less Accumulated Depreciation</t>
  </si>
  <si>
    <t>Debt Ratio</t>
  </si>
  <si>
    <t xml:space="preserve">        Net Property and Equipment</t>
  </si>
  <si>
    <t>TOTAL ASSETS</t>
  </si>
  <si>
    <t>LIABILITIES</t>
  </si>
  <si>
    <t>Times-interest-earned ratio</t>
  </si>
  <si>
    <t>Current Liabilities:</t>
  </si>
  <si>
    <t xml:space="preserve">    Accounts and Notes Payable</t>
  </si>
  <si>
    <t xml:space="preserve">    Accrued Salaries and Related Expense </t>
  </si>
  <si>
    <t xml:space="preserve">    Sales and Income Taxes Payable</t>
  </si>
  <si>
    <t>Rate of return on net sales</t>
  </si>
  <si>
    <t xml:space="preserve">    Other Accrued Expenses</t>
  </si>
  <si>
    <t xml:space="preserve">        Total Current Liabilities</t>
  </si>
  <si>
    <t>Long-Term Liabilities:</t>
  </si>
  <si>
    <t xml:space="preserve">    Notes Payable</t>
  </si>
  <si>
    <t>Rate of return on total assets</t>
  </si>
  <si>
    <t xml:space="preserve">    Other Long-Term Liabilities</t>
  </si>
  <si>
    <t xml:space="preserve">        Total Long-Term Liabilities</t>
  </si>
  <si>
    <t xml:space="preserve">             Total Liabilities</t>
  </si>
  <si>
    <t>Rate of return on common</t>
  </si>
  <si>
    <t xml:space="preserve">   stockholder's equity</t>
  </si>
  <si>
    <t>STOCKHOLDERS' EQUITY:</t>
  </si>
  <si>
    <t xml:space="preserve">    Common Stock ($1.00 Par)</t>
  </si>
  <si>
    <t>(100%)</t>
  </si>
  <si>
    <t xml:space="preserve">    Paid In Capital </t>
  </si>
  <si>
    <t xml:space="preserve">Earnings per share of </t>
  </si>
  <si>
    <t xml:space="preserve">    Retained Earnings</t>
  </si>
  <si>
    <t xml:space="preserve">   common stock</t>
  </si>
  <si>
    <t xml:space="preserve">    Treasury Stock (2,000,000 shares, at cost)</t>
  </si>
  <si>
    <t xml:space="preserve">        Total Stockholders' Equity </t>
  </si>
  <si>
    <t>TOTAL LIABILITIES and EQUITY</t>
  </si>
  <si>
    <t>Price earnings ratio</t>
  </si>
  <si>
    <t xml:space="preserve">Book value per share of </t>
  </si>
  <si>
    <t xml:space="preserve">Below data is used for drop down box.  </t>
  </si>
  <si>
    <t>DO NOT REMOVE.</t>
  </si>
  <si>
    <t>Select Option: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</si>
</sst>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\-MMM\-YY"/>
    <numFmt numFmtId="167" formatCode="#,##0"/>
    <numFmt numFmtId="168" formatCode="0.00%"/>
    <numFmt numFmtId="169" formatCode="0%"/>
    <numFmt numFmtId="170" formatCode="0.00"/>
    <numFmt numFmtId="171" formatCode="0.0"/>
    <numFmt numFmtId="172" formatCode="0.0%"/>
    <numFmt numFmtId="173" formatCode="0.0000"/>
    <numFmt numFmtId="174" formatCode="\$#,##0.00"/>
    <numFmt numFmtId="175" formatCode="\$#,##0.000"/>
  </numFmts>
  <fonts count="31"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b/>
      <sz val="10"/>
      <color indexed="27"/>
      <name val="Arial"/>
      <family val="2"/>
    </font>
    <font>
      <sz val="10"/>
      <name val="Calibri"/>
      <family val="2"/>
    </font>
    <font>
      <sz val="10"/>
      <color indexed="11"/>
      <name val="Arial"/>
      <family val="2"/>
    </font>
    <font>
      <b/>
      <sz val="8"/>
      <color indexed="27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9"/>
      <name val="Arial"/>
      <family val="2"/>
    </font>
    <font>
      <u val="single"/>
      <sz val="9"/>
      <color indexed="9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14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0" fillId="2" borderId="0" xfId="0" applyFill="1" applyAlignment="1">
      <alignment horizontal="right"/>
    </xf>
    <xf numFmtId="164" fontId="2" fillId="0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3" fillId="2" borderId="0" xfId="0" applyFont="1" applyFill="1" applyAlignment="1">
      <alignment horizontal="right"/>
    </xf>
    <xf numFmtId="164" fontId="5" fillId="0" borderId="2" xfId="0" applyFont="1" applyFill="1" applyBorder="1" applyAlignment="1" applyProtection="1">
      <alignment horizontal="center"/>
      <protection locked="0"/>
    </xf>
    <xf numFmtId="164" fontId="6" fillId="2" borderId="0" xfId="0" applyFont="1" applyFill="1" applyBorder="1" applyAlignment="1">
      <alignment horizontal="center"/>
    </xf>
    <xf numFmtId="165" fontId="7" fillId="3" borderId="3" xfId="0" applyNumberFormat="1" applyFont="1" applyFill="1" applyBorder="1" applyAlignment="1" applyProtection="1">
      <alignment horizontal="center"/>
      <protection locked="0"/>
    </xf>
    <xf numFmtId="164" fontId="8" fillId="2" borderId="0" xfId="0" applyFont="1" applyFill="1" applyAlignment="1" applyProtection="1">
      <alignment/>
      <protection locked="0"/>
    </xf>
    <xf numFmtId="164" fontId="9" fillId="2" borderId="0" xfId="0" applyFont="1" applyFill="1" applyAlignment="1">
      <alignment horizontal="center"/>
    </xf>
    <xf numFmtId="164" fontId="8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10" fillId="2" borderId="0" xfId="0" applyFont="1" applyFill="1" applyAlignment="1">
      <alignment/>
    </xf>
    <xf numFmtId="164" fontId="8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11" fillId="2" borderId="0" xfId="0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12" fillId="2" borderId="0" xfId="0" applyFont="1" applyFill="1" applyBorder="1" applyAlignment="1">
      <alignment horizontal="center"/>
    </xf>
    <xf numFmtId="164" fontId="13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14" fillId="2" borderId="0" xfId="0" applyFont="1" applyFill="1" applyAlignment="1">
      <alignment/>
    </xf>
    <xf numFmtId="166" fontId="3" fillId="2" borderId="0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 horizontal="right"/>
    </xf>
    <xf numFmtId="164" fontId="0" fillId="2" borderId="4" xfId="0" applyFill="1" applyBorder="1" applyAlignment="1">
      <alignment horizontal="center"/>
    </xf>
    <xf numFmtId="167" fontId="17" fillId="0" borderId="0" xfId="0" applyNumberFormat="1" applyFont="1" applyFill="1" applyAlignment="1">
      <alignment horizontal="right"/>
    </xf>
    <xf numFmtId="167" fontId="16" fillId="0" borderId="0" xfId="0" applyNumberFormat="1" applyFont="1" applyFill="1" applyAlignment="1">
      <alignment horizontal="right"/>
    </xf>
    <xf numFmtId="168" fontId="16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9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Alignment="1">
      <alignment/>
    </xf>
    <xf numFmtId="164" fontId="3" fillId="2" borderId="5" xfId="0" applyFont="1" applyFill="1" applyBorder="1" applyAlignment="1">
      <alignment horizontal="center"/>
    </xf>
    <xf numFmtId="164" fontId="16" fillId="0" borderId="0" xfId="0" applyFont="1" applyFill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7" fontId="0" fillId="2" borderId="0" xfId="0" applyNumberFormat="1" applyFill="1" applyAlignment="1">
      <alignment horizontal="right"/>
    </xf>
    <xf numFmtId="167" fontId="4" fillId="3" borderId="5" xfId="20" applyNumberFormat="1" applyFont="1" applyFill="1" applyBorder="1" applyAlignment="1">
      <alignment horizontal="right"/>
      <protection/>
    </xf>
    <xf numFmtId="168" fontId="4" fillId="3" borderId="5" xfId="20" applyNumberFormat="1" applyFont="1" applyFill="1" applyBorder="1">
      <alignment/>
      <protection/>
    </xf>
    <xf numFmtId="168" fontId="0" fillId="2" borderId="0" xfId="0" applyNumberFormat="1" applyFill="1" applyAlignment="1">
      <alignment/>
    </xf>
    <xf numFmtId="167" fontId="0" fillId="2" borderId="4" xfId="0" applyNumberFormat="1" applyFont="1" applyFill="1" applyBorder="1" applyAlignment="1">
      <alignment horizontal="right"/>
    </xf>
    <xf numFmtId="167" fontId="19" fillId="2" borderId="0" xfId="0" applyNumberFormat="1" applyFont="1" applyFill="1" applyAlignment="1">
      <alignment horizontal="right"/>
    </xf>
    <xf numFmtId="167" fontId="4" fillId="4" borderId="6" xfId="20" applyNumberFormat="1" applyFont="1" applyFill="1" applyBorder="1" applyAlignment="1">
      <alignment horizontal="right"/>
      <protection/>
    </xf>
    <xf numFmtId="168" fontId="4" fillId="4" borderId="6" xfId="20" applyNumberFormat="1" applyFont="1" applyFill="1" applyBorder="1">
      <alignment/>
      <protection/>
    </xf>
    <xf numFmtId="164" fontId="0" fillId="2" borderId="0" xfId="0" applyFont="1" applyFill="1" applyBorder="1" applyAlignment="1">
      <alignment vertical="top" wrapText="1"/>
    </xf>
    <xf numFmtId="167" fontId="4" fillId="4" borderId="0" xfId="20" applyNumberFormat="1" applyFont="1" applyFill="1" applyAlignment="1">
      <alignment horizontal="right"/>
      <protection/>
    </xf>
    <xf numFmtId="168" fontId="4" fillId="4" borderId="0" xfId="20" applyNumberFormat="1" applyFont="1" applyFill="1">
      <alignment/>
      <protection/>
    </xf>
    <xf numFmtId="167" fontId="4" fillId="3" borderId="4" xfId="20" applyNumberFormat="1" applyFont="1" applyFill="1" applyBorder="1" applyAlignment="1">
      <alignment horizontal="right"/>
      <protection/>
    </xf>
    <xf numFmtId="168" fontId="4" fillId="3" borderId="4" xfId="20" applyNumberFormat="1" applyFont="1" applyFill="1" applyBorder="1">
      <alignment/>
      <protection/>
    </xf>
    <xf numFmtId="167" fontId="4" fillId="0" borderId="5" xfId="20" applyNumberFormat="1" applyFont="1" applyBorder="1" applyAlignment="1">
      <alignment horizontal="right"/>
      <protection/>
    </xf>
    <xf numFmtId="168" fontId="4" fillId="0" borderId="5" xfId="20" applyNumberFormat="1" applyFont="1" applyBorder="1">
      <alignment/>
      <protection/>
    </xf>
    <xf numFmtId="164" fontId="20" fillId="2" borderId="0" xfId="0" applyFont="1" applyFill="1" applyAlignment="1">
      <alignment/>
    </xf>
    <xf numFmtId="164" fontId="21" fillId="2" borderId="0" xfId="0" applyFont="1" applyFill="1" applyBorder="1" applyAlignment="1">
      <alignment horizontal="center" vertical="top" wrapText="1" readingOrder="1"/>
    </xf>
    <xf numFmtId="164" fontId="19" fillId="2" borderId="0" xfId="0" applyFont="1" applyFill="1" applyAlignment="1">
      <alignment horizontal="right"/>
    </xf>
    <xf numFmtId="164" fontId="0" fillId="2" borderId="0" xfId="0" applyFill="1" applyAlignment="1">
      <alignment wrapText="1"/>
    </xf>
    <xf numFmtId="164" fontId="0" fillId="2" borderId="0" xfId="0" applyFill="1" applyAlignment="1">
      <alignment horizontal="right" wrapText="1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3" fillId="2" borderId="4" xfId="0" applyFont="1" applyFill="1" applyBorder="1" applyAlignment="1">
      <alignment horizontal="right"/>
    </xf>
    <xf numFmtId="164" fontId="22" fillId="2" borderId="0" xfId="0" applyFont="1" applyFill="1" applyAlignment="1">
      <alignment horizontal="center"/>
    </xf>
    <xf numFmtId="167" fontId="4" fillId="0" borderId="4" xfId="20" applyNumberFormat="1" applyFont="1" applyBorder="1" applyAlignment="1">
      <alignment horizontal="right"/>
      <protection/>
    </xf>
    <xf numFmtId="168" fontId="4" fillId="0" borderId="4" xfId="20" applyNumberFormat="1" applyFont="1" applyBorder="1">
      <alignment/>
      <protection/>
    </xf>
    <xf numFmtId="164" fontId="22" fillId="2" borderId="0" xfId="0" applyFont="1" applyFill="1" applyAlignment="1">
      <alignment/>
    </xf>
    <xf numFmtId="164" fontId="22" fillId="2" borderId="0" xfId="0" applyFont="1" applyFill="1" applyAlignment="1">
      <alignment horizontal="right"/>
    </xf>
    <xf numFmtId="164" fontId="0" fillId="2" borderId="6" xfId="0" applyFill="1" applyBorder="1" applyAlignment="1">
      <alignment/>
    </xf>
    <xf numFmtId="164" fontId="9" fillId="2" borderId="6" xfId="0" applyFont="1" applyFill="1" applyBorder="1" applyAlignment="1">
      <alignment/>
    </xf>
    <xf numFmtId="164" fontId="19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4" fillId="4" borderId="6" xfId="20" applyFont="1" applyFill="1" applyBorder="1" applyAlignment="1">
      <alignment horizontal="right"/>
      <protection/>
    </xf>
    <xf numFmtId="170" fontId="0" fillId="0" borderId="7" xfId="0" applyNumberFormat="1" applyFill="1" applyBorder="1" applyAlignment="1" applyProtection="1">
      <alignment horizontal="right"/>
      <protection locked="0"/>
    </xf>
    <xf numFmtId="170" fontId="0" fillId="2" borderId="0" xfId="0" applyNumberFormat="1" applyFill="1" applyAlignment="1">
      <alignment horizontal="right"/>
    </xf>
    <xf numFmtId="164" fontId="9" fillId="3" borderId="0" xfId="0" applyFont="1" applyFill="1" applyAlignment="1" applyProtection="1">
      <alignment/>
      <protection locked="0"/>
    </xf>
    <xf numFmtId="164" fontId="4" fillId="4" borderId="0" xfId="20" applyFont="1" applyFill="1">
      <alignment/>
      <protection/>
    </xf>
    <xf numFmtId="164" fontId="0" fillId="2" borderId="0" xfId="0" applyFill="1" applyBorder="1" applyAlignment="1">
      <alignment horizontal="right"/>
    </xf>
    <xf numFmtId="164" fontId="9" fillId="2" borderId="8" xfId="0" applyFont="1" applyFill="1" applyBorder="1" applyAlignment="1">
      <alignment/>
    </xf>
    <xf numFmtId="170" fontId="0" fillId="0" borderId="0" xfId="0" applyNumberFormat="1" applyFill="1" applyAlignment="1" applyProtection="1">
      <alignment horizontal="right"/>
      <protection locked="0"/>
    </xf>
    <xf numFmtId="166" fontId="3" fillId="2" borderId="0" xfId="0" applyNumberFormat="1" applyFont="1" applyFill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4" fillId="4" borderId="0" xfId="20" applyFont="1" applyFill="1" applyAlignment="1">
      <alignment horizontal="center"/>
      <protection/>
    </xf>
    <xf numFmtId="164" fontId="23" fillId="4" borderId="0" xfId="20" applyFont="1" applyFill="1">
      <alignment/>
      <protection/>
    </xf>
    <xf numFmtId="170" fontId="0" fillId="2" borderId="8" xfId="0" applyNumberFormat="1" applyFill="1" applyBorder="1" applyAlignment="1">
      <alignment horizontal="right"/>
    </xf>
    <xf numFmtId="164" fontId="3" fillId="2" borderId="5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4" fillId="0" borderId="0" xfId="0" applyFont="1" applyFill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70" fontId="26" fillId="2" borderId="0" xfId="0" applyNumberFormat="1" applyFont="1" applyFill="1" applyAlignment="1">
      <alignment horizontal="right"/>
    </xf>
    <xf numFmtId="164" fontId="26" fillId="2" borderId="0" xfId="0" applyFont="1" applyFill="1" applyAlignment="1">
      <alignment horizontal="right"/>
    </xf>
    <xf numFmtId="171" fontId="0" fillId="0" borderId="0" xfId="0" applyNumberFormat="1" applyFill="1" applyAlignment="1" applyProtection="1">
      <alignment horizontal="right"/>
      <protection locked="0"/>
    </xf>
    <xf numFmtId="164" fontId="9" fillId="3" borderId="7" xfId="0" applyFont="1" applyFill="1" applyBorder="1" applyAlignment="1" applyProtection="1">
      <alignment/>
      <protection locked="0"/>
    </xf>
    <xf numFmtId="164" fontId="2" fillId="0" borderId="0" xfId="0" applyFont="1" applyFill="1" applyAlignment="1">
      <alignment/>
    </xf>
    <xf numFmtId="167" fontId="0" fillId="2" borderId="0" xfId="0" applyNumberFormat="1" applyFill="1" applyAlignment="1">
      <alignment/>
    </xf>
    <xf numFmtId="170" fontId="27" fillId="2" borderId="8" xfId="0" applyNumberFormat="1" applyFont="1" applyFill="1" applyBorder="1" applyAlignment="1">
      <alignment horizontal="right"/>
    </xf>
    <xf numFmtId="170" fontId="27" fillId="2" borderId="0" xfId="0" applyNumberFormat="1" applyFont="1" applyFill="1" applyAlignment="1">
      <alignment horizontal="right"/>
    </xf>
    <xf numFmtId="164" fontId="9" fillId="2" borderId="0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4" fontId="28" fillId="0" borderId="0" xfId="0" applyFont="1" applyFill="1" applyAlignment="1">
      <alignment/>
    </xf>
    <xf numFmtId="171" fontId="0" fillId="0" borderId="7" xfId="0" applyNumberFormat="1" applyFill="1" applyBorder="1" applyAlignment="1" applyProtection="1">
      <alignment horizontal="right"/>
      <protection locked="0"/>
    </xf>
    <xf numFmtId="171" fontId="0" fillId="2" borderId="0" xfId="0" applyNumberForma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/>
    </xf>
    <xf numFmtId="171" fontId="27" fillId="2" borderId="0" xfId="0" applyNumberFormat="1" applyFont="1" applyFill="1" applyBorder="1" applyAlignment="1">
      <alignment horizontal="right"/>
    </xf>
    <xf numFmtId="171" fontId="27" fillId="2" borderId="0" xfId="0" applyNumberFormat="1" applyFont="1" applyFill="1" applyAlignment="1">
      <alignment horizontal="right"/>
    </xf>
    <xf numFmtId="167" fontId="19" fillId="2" borderId="0" xfId="0" applyNumberFormat="1" applyFont="1" applyFill="1" applyAlignment="1">
      <alignment/>
    </xf>
    <xf numFmtId="172" fontId="0" fillId="2" borderId="0" xfId="0" applyNumberFormat="1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2" borderId="0" xfId="0" applyFont="1" applyFill="1" applyBorder="1" applyAlignment="1">
      <alignment horizontal="left" wrapText="1"/>
    </xf>
    <xf numFmtId="167" fontId="0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168" fontId="0" fillId="0" borderId="0" xfId="0" applyNumberFormat="1" applyFill="1" applyAlignment="1" applyProtection="1">
      <alignment horizontal="right"/>
      <protection locked="0"/>
    </xf>
    <xf numFmtId="168" fontId="0" fillId="2" borderId="0" xfId="0" applyNumberFormat="1" applyFill="1" applyAlignment="1">
      <alignment horizontal="right"/>
    </xf>
    <xf numFmtId="173" fontId="0" fillId="2" borderId="0" xfId="0" applyNumberFormat="1" applyFill="1" applyAlignment="1">
      <alignment horizontal="right"/>
    </xf>
    <xf numFmtId="164" fontId="29" fillId="0" borderId="0" xfId="0" applyFont="1" applyFill="1" applyAlignment="1">
      <alignment/>
    </xf>
    <xf numFmtId="164" fontId="27" fillId="2" borderId="0" xfId="0" applyFont="1" applyFill="1" applyAlignment="1">
      <alignment horizontal="right"/>
    </xf>
    <xf numFmtId="168" fontId="27" fillId="2" borderId="8" xfId="0" applyNumberFormat="1" applyFont="1" applyFill="1" applyBorder="1" applyAlignment="1">
      <alignment horizontal="right"/>
    </xf>
    <xf numFmtId="168" fontId="27" fillId="2" borderId="0" xfId="0" applyNumberFormat="1" applyFont="1" applyFill="1" applyAlignment="1">
      <alignment horizontal="right"/>
    </xf>
    <xf numFmtId="168" fontId="0" fillId="2" borderId="8" xfId="0" applyNumberFormat="1" applyFill="1" applyBorder="1" applyAlignment="1">
      <alignment horizontal="right"/>
    </xf>
    <xf numFmtId="168" fontId="0" fillId="0" borderId="7" xfId="0" applyNumberFormat="1" applyFill="1" applyBorder="1" applyAlignment="1" applyProtection="1">
      <alignment horizontal="right"/>
      <protection locked="0"/>
    </xf>
    <xf numFmtId="168" fontId="0" fillId="2" borderId="0" xfId="0" applyNumberFormat="1" applyFill="1" applyAlignment="1" applyProtection="1">
      <alignment horizontal="right"/>
      <protection locked="0"/>
    </xf>
    <xf numFmtId="164" fontId="0" fillId="2" borderId="8" xfId="0" applyFill="1" applyBorder="1" applyAlignment="1">
      <alignment horizontal="right"/>
    </xf>
    <xf numFmtId="174" fontId="0" fillId="0" borderId="7" xfId="0" applyNumberFormat="1" applyFill="1" applyBorder="1" applyAlignment="1" applyProtection="1">
      <alignment horizontal="right"/>
      <protection locked="0"/>
    </xf>
    <xf numFmtId="175" fontId="0" fillId="2" borderId="0" xfId="0" applyNumberFormat="1" applyFill="1" applyAlignment="1">
      <alignment horizontal="right"/>
    </xf>
    <xf numFmtId="165" fontId="4" fillId="0" borderId="5" xfId="20" applyNumberFormat="1" applyFont="1" applyBorder="1" applyAlignment="1">
      <alignment horizontal="center"/>
      <protection/>
    </xf>
    <xf numFmtId="174" fontId="0" fillId="2" borderId="0" xfId="0" applyNumberFormat="1" applyFill="1" applyBorder="1" applyAlignment="1">
      <alignment horizontal="right"/>
    </xf>
    <xf numFmtId="167" fontId="19" fillId="2" borderId="0" xfId="0" applyNumberFormat="1" applyFont="1" applyFill="1" applyBorder="1" applyAlignment="1">
      <alignment/>
    </xf>
    <xf numFmtId="167" fontId="0" fillId="2" borderId="8" xfId="0" applyNumberFormat="1" applyFill="1" applyBorder="1" applyAlignment="1">
      <alignment horizontal="right"/>
    </xf>
    <xf numFmtId="168" fontId="0" fillId="2" borderId="8" xfId="0" applyNumberFormat="1" applyFill="1" applyBorder="1" applyAlignment="1">
      <alignment/>
    </xf>
    <xf numFmtId="174" fontId="0" fillId="2" borderId="0" xfId="0" applyNumberFormat="1" applyFill="1" applyAlignment="1">
      <alignment horizontal="right"/>
    </xf>
    <xf numFmtId="170" fontId="0" fillId="2" borderId="9" xfId="0" applyNumberFormat="1" applyFill="1" applyBorder="1" applyAlignment="1">
      <alignment horizontal="right"/>
    </xf>
    <xf numFmtId="164" fontId="0" fillId="2" borderId="0" xfId="0" applyFont="1" applyFill="1" applyAlignment="1">
      <alignment vertical="top" wrapText="1"/>
    </xf>
    <xf numFmtId="164" fontId="0" fillId="2" borderId="0" xfId="0" applyFill="1" applyAlignment="1">
      <alignment vertical="top" wrapText="1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wrapText="1"/>
    </xf>
    <xf numFmtId="164" fontId="3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13</xdr:row>
      <xdr:rowOff>57150</xdr:rowOff>
    </xdr:from>
    <xdr:to>
      <xdr:col>18</xdr:col>
      <xdr:colOff>352425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200275"/>
          <a:ext cx="41814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9"/>
  <sheetViews>
    <sheetView tabSelected="1" workbookViewId="0" topLeftCell="A1">
      <selection activeCell="H8" sqref="H8"/>
    </sheetView>
  </sheetViews>
  <sheetFormatPr defaultColWidth="9.140625" defaultRowHeight="12.75"/>
  <cols>
    <col min="1" max="1" width="2.7109375" style="0" customWidth="1"/>
    <col min="2" max="3" width="3.28125" style="0" customWidth="1"/>
    <col min="4" max="4" width="35.7109375" style="0" customWidth="1"/>
    <col min="5" max="5" width="18.8515625" style="0" customWidth="1"/>
    <col min="6" max="6" width="14.421875" style="0" customWidth="1"/>
    <col min="7" max="7" width="2.7109375" style="0" customWidth="1"/>
    <col min="8" max="8" width="13.140625" style="0" customWidth="1"/>
    <col min="9" max="9" width="3.57421875" style="0" customWidth="1"/>
    <col min="10" max="10" width="14.00390625" style="0" customWidth="1"/>
    <col min="11" max="11" width="5.00390625" style="0" customWidth="1"/>
    <col min="12" max="12" width="2.8515625" style="0" customWidth="1"/>
    <col min="13" max="13" width="2.421875" style="0" customWidth="1"/>
    <col min="14" max="14" width="28.57421875" style="0" customWidth="1"/>
    <col min="15" max="15" width="11.421875" style="1" customWidth="1"/>
    <col min="16" max="16" width="2.8515625" style="1" customWidth="1"/>
    <col min="17" max="17" width="12.421875" style="1" customWidth="1"/>
    <col min="18" max="18" width="1.57421875" style="1" customWidth="1"/>
    <col min="19" max="19" width="10.00390625" style="0" customWidth="1"/>
    <col min="20" max="20" width="2.8515625" style="0" customWidth="1"/>
    <col min="21" max="21" width="16.140625" style="0" customWidth="1"/>
    <col min="22" max="22" width="2.7109375" style="0" customWidth="1"/>
    <col min="23" max="23" width="3.00390625" style="0" customWidth="1"/>
    <col min="42" max="53" width="0" style="0" hidden="1" customWidth="1"/>
  </cols>
  <sheetData>
    <row r="1" spans="1:54" ht="12.75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2"/>
      <c r="M1" s="2"/>
      <c r="N1" s="2"/>
      <c r="O1" s="4"/>
      <c r="P1" s="4"/>
      <c r="Q1" s="4"/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2.75">
      <c r="A2" s="2"/>
      <c r="B2" s="2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2.75">
      <c r="A3" s="2"/>
      <c r="B3" s="7"/>
      <c r="C3" s="7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7"/>
      <c r="S3" s="7"/>
      <c r="T3" s="7"/>
      <c r="U3" s="7"/>
      <c r="V3" s="7"/>
      <c r="W3" s="9"/>
      <c r="X3" s="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2.75">
      <c r="A4" s="2"/>
      <c r="B4" s="9"/>
      <c r="C4" s="2"/>
      <c r="D4" s="2"/>
      <c r="E4" s="2"/>
      <c r="F4" s="2"/>
      <c r="G4" s="2"/>
      <c r="H4" s="2"/>
      <c r="I4" s="2"/>
      <c r="J4" s="10"/>
      <c r="K4" s="10"/>
      <c r="L4" s="10"/>
      <c r="M4" s="9"/>
      <c r="N4" s="2"/>
      <c r="O4" s="2"/>
      <c r="P4" s="2"/>
      <c r="Q4" s="2"/>
      <c r="R4" s="2"/>
      <c r="S4" s="2"/>
      <c r="T4" s="2"/>
      <c r="U4" s="2"/>
      <c r="V4" s="2"/>
      <c r="W4" s="9"/>
      <c r="X4" s="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2.75">
      <c r="A5" s="2"/>
      <c r="B5" s="9"/>
      <c r="C5" s="2"/>
      <c r="D5" s="2"/>
      <c r="E5" s="11" t="s">
        <v>2</v>
      </c>
      <c r="F5" s="12" t="s">
        <v>3</v>
      </c>
      <c r="G5" s="13"/>
      <c r="H5" s="14"/>
      <c r="I5" s="15"/>
      <c r="J5" s="10"/>
      <c r="K5" s="10"/>
      <c r="L5" s="10"/>
      <c r="M5" s="9"/>
      <c r="N5" s="2"/>
      <c r="O5" s="2"/>
      <c r="P5" s="2"/>
      <c r="Q5" s="1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2.75">
      <c r="A6" s="2"/>
      <c r="B6" s="9"/>
      <c r="C6" s="2"/>
      <c r="D6" s="2"/>
      <c r="E6" s="17"/>
      <c r="F6" s="18" t="s">
        <v>4</v>
      </c>
      <c r="G6" s="19"/>
      <c r="H6" s="18" t="s">
        <v>5</v>
      </c>
      <c r="I6" s="20"/>
      <c r="J6" s="10"/>
      <c r="K6" s="10"/>
      <c r="L6" s="10"/>
      <c r="M6" s="9"/>
      <c r="N6" s="2"/>
      <c r="O6" s="2"/>
      <c r="P6" s="2"/>
      <c r="Q6" s="1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2.75">
      <c r="A7" s="2"/>
      <c r="B7" s="2"/>
      <c r="C7" s="2"/>
      <c r="D7" s="2"/>
      <c r="E7" s="21" t="s">
        <v>6</v>
      </c>
      <c r="F7" s="21"/>
      <c r="G7" s="22"/>
      <c r="H7" s="23"/>
      <c r="I7" s="20"/>
      <c r="J7" s="24"/>
      <c r="K7" s="24"/>
      <c r="L7" s="24"/>
      <c r="M7" s="2"/>
      <c r="N7" s="2"/>
      <c r="O7" s="2"/>
      <c r="P7" s="2"/>
      <c r="Q7" s="1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2.75">
      <c r="A8" s="2"/>
      <c r="B8" s="2"/>
      <c r="C8" s="2"/>
      <c r="D8" s="2"/>
      <c r="E8" s="21"/>
      <c r="F8" s="21"/>
      <c r="G8" s="22"/>
      <c r="H8" s="23"/>
      <c r="I8" s="20"/>
      <c r="J8" s="24"/>
      <c r="K8" s="24"/>
      <c r="L8" s="24"/>
      <c r="M8" s="2"/>
      <c r="N8" s="2"/>
      <c r="O8" s="2"/>
      <c r="P8" s="2"/>
      <c r="Q8" s="1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3.5" customHeight="1">
      <c r="A10" s="2"/>
      <c r="B10" s="2"/>
      <c r="C10" s="2"/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5"/>
      <c r="O10" s="25"/>
      <c r="P10" s="25"/>
      <c r="Q10" s="25"/>
      <c r="R10" s="25"/>
      <c r="S10" s="25"/>
      <c r="T10" s="2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3.5" customHeight="1">
      <c r="A11" s="2"/>
      <c r="B11" s="2"/>
      <c r="C11" s="2"/>
      <c r="D11" s="21"/>
      <c r="E11" s="2"/>
      <c r="F11" s="2"/>
      <c r="G11" s="2"/>
      <c r="H11" s="2"/>
      <c r="I11" s="2"/>
      <c r="J11" s="2"/>
      <c r="K11" s="2"/>
      <c r="L11" s="2"/>
      <c r="M11" s="2"/>
      <c r="N11" s="21"/>
      <c r="O11" s="11"/>
      <c r="P11" s="11"/>
      <c r="Q11" s="4"/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3.5" customHeight="1">
      <c r="A12" s="2"/>
      <c r="B12" s="2"/>
      <c r="C12" s="2"/>
      <c r="D12" s="21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3.5" customHeight="1">
      <c r="A13" s="2"/>
      <c r="B13" s="2"/>
      <c r="C13" s="2"/>
      <c r="D13" s="6" t="s">
        <v>7</v>
      </c>
      <c r="E13" s="6"/>
      <c r="F13" s="6"/>
      <c r="G13" s="6"/>
      <c r="H13" s="6"/>
      <c r="I13" s="6"/>
      <c r="J13" s="6"/>
      <c r="K13" s="29"/>
      <c r="L13" s="29"/>
      <c r="M13" s="29"/>
      <c r="N13" s="30" t="s">
        <v>8</v>
      </c>
      <c r="O13" s="30"/>
      <c r="P13" s="30"/>
      <c r="Q13" s="30"/>
      <c r="R13" s="3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3.5" customHeight="1">
      <c r="A14" s="2"/>
      <c r="B14" s="2"/>
      <c r="C14" s="2"/>
      <c r="D14" s="6" t="s">
        <v>9</v>
      </c>
      <c r="E14" s="6"/>
      <c r="F14" s="6"/>
      <c r="G14" s="6"/>
      <c r="H14" s="6"/>
      <c r="I14" s="6"/>
      <c r="J14" s="6"/>
      <c r="K14" s="29"/>
      <c r="L14" s="29"/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3.5" customHeight="1">
      <c r="A15" s="2"/>
      <c r="B15" s="2"/>
      <c r="C15" s="2"/>
      <c r="D15" s="31" t="s">
        <v>10</v>
      </c>
      <c r="E15" s="31"/>
      <c r="F15" s="31"/>
      <c r="G15" s="31"/>
      <c r="H15" s="31"/>
      <c r="I15" s="31"/>
      <c r="J15" s="31"/>
      <c r="K15" s="29"/>
      <c r="L15" s="29"/>
      <c r="M15" s="2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2" t="s">
        <v>11</v>
      </c>
      <c r="AQ15" s="33" t="s">
        <v>12</v>
      </c>
      <c r="AR15" s="33" t="s">
        <v>13</v>
      </c>
      <c r="AS15" s="32" t="s">
        <v>14</v>
      </c>
      <c r="AT15" s="32"/>
      <c r="AU15" s="32" t="s">
        <v>15</v>
      </c>
      <c r="AV15" s="32" t="s">
        <v>16</v>
      </c>
      <c r="AW15" s="32" t="s">
        <v>17</v>
      </c>
      <c r="AX15" s="32" t="s">
        <v>18</v>
      </c>
      <c r="AY15" s="32" t="s">
        <v>19</v>
      </c>
      <c r="AZ15" s="32" t="s">
        <v>20</v>
      </c>
      <c r="BA15" s="32" t="s">
        <v>21</v>
      </c>
      <c r="BB15" s="5"/>
    </row>
    <row r="16" spans="1:54" ht="13.5" customHeight="1">
      <c r="A16" s="2"/>
      <c r="B16" s="2"/>
      <c r="C16" s="2"/>
      <c r="D16" s="2"/>
      <c r="E16" s="34"/>
      <c r="F16" s="34"/>
      <c r="G16" s="10"/>
      <c r="H16" s="6"/>
      <c r="I16" s="18" t="s">
        <v>22</v>
      </c>
      <c r="J16" s="29"/>
      <c r="K16" s="29"/>
      <c r="L16" s="29"/>
      <c r="M16" s="2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2" t="s">
        <v>23</v>
      </c>
      <c r="AQ16" s="35">
        <v>134550000</v>
      </c>
      <c r="AR16" s="36">
        <v>123708000</v>
      </c>
      <c r="AS16" s="36">
        <v>92721000</v>
      </c>
      <c r="AT16" s="37">
        <f>(AS16/AQ16)</f>
        <v>0.6891192865105908</v>
      </c>
      <c r="AU16" s="38">
        <v>86409000</v>
      </c>
      <c r="AV16" s="39">
        <v>25827000</v>
      </c>
      <c r="AW16" s="39">
        <v>23478000</v>
      </c>
      <c r="AX16" s="40">
        <v>0.375</v>
      </c>
      <c r="AY16" s="40">
        <v>0.37</v>
      </c>
      <c r="AZ16" s="41">
        <v>3566000</v>
      </c>
      <c r="BA16" s="41">
        <v>10533000</v>
      </c>
      <c r="BB16" s="5"/>
    </row>
    <row r="17" spans="1:54" ht="13.5" customHeight="1">
      <c r="A17" s="2"/>
      <c r="B17" s="2"/>
      <c r="C17" s="2"/>
      <c r="D17" s="2"/>
      <c r="E17" s="42" t="s">
        <v>24</v>
      </c>
      <c r="F17" s="42" t="s">
        <v>25</v>
      </c>
      <c r="G17" s="6"/>
      <c r="H17" s="42" t="s">
        <v>26</v>
      </c>
      <c r="I17" s="42"/>
      <c r="J17" s="42" t="s">
        <v>27</v>
      </c>
      <c r="K17" s="6"/>
      <c r="L17" s="6"/>
      <c r="M17" s="1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3" t="s">
        <v>3</v>
      </c>
      <c r="AQ17" s="41">
        <v>134684550</v>
      </c>
      <c r="AR17" s="36">
        <v>123708000</v>
      </c>
      <c r="AS17" s="36">
        <f aca="true" t="shared" si="0" ref="AS17:AS42">AQ17*$AT$16</f>
        <v>92813721</v>
      </c>
      <c r="AT17" s="37">
        <v>0.001</v>
      </c>
      <c r="AU17" s="38">
        <v>86409000</v>
      </c>
      <c r="AV17" s="44">
        <v>26002000</v>
      </c>
      <c r="AW17" s="39">
        <v>23478000</v>
      </c>
      <c r="AX17" s="40">
        <v>0.375</v>
      </c>
      <c r="AY17" s="40">
        <v>0.37</v>
      </c>
      <c r="AZ17" s="44">
        <v>4200000</v>
      </c>
      <c r="BA17" s="44">
        <v>10160000</v>
      </c>
      <c r="BB17" s="5"/>
    </row>
    <row r="18" spans="1:54" ht="13.5" customHeight="1">
      <c r="A18" s="2"/>
      <c r="B18" s="2"/>
      <c r="C18" s="2"/>
      <c r="D18" s="45" t="s">
        <v>28</v>
      </c>
      <c r="E18" s="46">
        <f>INDEX($AP$15:$BA$42,MATCH($F$5,$AP$15:$AP$42,0),2)</f>
        <v>134684550</v>
      </c>
      <c r="F18" s="46">
        <v>123708000</v>
      </c>
      <c r="G18" s="46"/>
      <c r="H18" s="47">
        <v>10976550</v>
      </c>
      <c r="I18" s="2"/>
      <c r="J18" s="48">
        <v>0.0887</v>
      </c>
      <c r="K18" s="49"/>
      <c r="L18" s="49"/>
      <c r="M18" s="4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5" t="s">
        <v>29</v>
      </c>
      <c r="AL18" s="2"/>
      <c r="AM18" s="2"/>
      <c r="AN18" s="2"/>
      <c r="AO18" s="2"/>
      <c r="AP18" s="43" t="s">
        <v>30</v>
      </c>
      <c r="AQ18" s="41">
        <v>134886375</v>
      </c>
      <c r="AR18" s="36">
        <v>123708000</v>
      </c>
      <c r="AS18" s="36">
        <f t="shared" si="0"/>
        <v>92952802.5</v>
      </c>
      <c r="AT18" s="37">
        <v>0.0015</v>
      </c>
      <c r="AU18" s="38">
        <v>86409000</v>
      </c>
      <c r="AV18" s="44"/>
      <c r="AW18" s="39">
        <v>23478000</v>
      </c>
      <c r="AX18" s="40">
        <v>0.375</v>
      </c>
      <c r="AY18" s="40">
        <v>0.37</v>
      </c>
      <c r="AZ18" s="44">
        <v>4050000</v>
      </c>
      <c r="BA18" s="44">
        <v>9800000</v>
      </c>
      <c r="BB18" s="5"/>
    </row>
    <row r="19" spans="1:54" ht="13.5" customHeight="1">
      <c r="A19" s="2"/>
      <c r="B19" s="2"/>
      <c r="C19" s="2"/>
      <c r="D19" s="2" t="s">
        <v>31</v>
      </c>
      <c r="E19" s="50">
        <f>INDEX($AP$15:$BA$42,MATCH($F$5,$AP$15:$AP$42,0),4)</f>
        <v>92813721</v>
      </c>
      <c r="F19" s="51">
        <v>86409000</v>
      </c>
      <c r="G19" s="51"/>
      <c r="H19" s="47">
        <v>6404721</v>
      </c>
      <c r="I19" s="2"/>
      <c r="J19" s="48">
        <v>0.0741</v>
      </c>
      <c r="K19" s="49"/>
      <c r="L19" s="49"/>
      <c r="M19" s="4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3" t="s">
        <v>32</v>
      </c>
      <c r="AQ19" s="41">
        <v>135155475</v>
      </c>
      <c r="AR19" s="36">
        <v>123708000</v>
      </c>
      <c r="AS19" s="36">
        <f t="shared" si="0"/>
        <v>93138244.5</v>
      </c>
      <c r="AT19" s="37">
        <v>0.002</v>
      </c>
      <c r="AU19" s="38">
        <v>86409000</v>
      </c>
      <c r="AV19" s="44"/>
      <c r="AW19" s="39">
        <v>23478000</v>
      </c>
      <c r="AX19" s="40">
        <v>0.375</v>
      </c>
      <c r="AY19" s="40">
        <v>0.37</v>
      </c>
      <c r="AZ19" s="44">
        <v>4060000</v>
      </c>
      <c r="BA19" s="44">
        <v>9850000</v>
      </c>
      <c r="BB19" s="5"/>
    </row>
    <row r="20" spans="1:54" ht="13.5" customHeight="1">
      <c r="A20" s="2"/>
      <c r="B20" s="2"/>
      <c r="C20" s="2"/>
      <c r="D20" s="2" t="s">
        <v>33</v>
      </c>
      <c r="E20" s="46">
        <f>E18-E19</f>
        <v>41870829</v>
      </c>
      <c r="F20" s="46">
        <f>F18-F19</f>
        <v>37299000</v>
      </c>
      <c r="G20" s="46"/>
      <c r="H20" s="47">
        <v>4571829</v>
      </c>
      <c r="I20" s="9"/>
      <c r="J20" s="48">
        <v>0.1226</v>
      </c>
      <c r="K20" s="49"/>
      <c r="L20" s="49"/>
      <c r="M20" s="4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3" t="s">
        <v>34</v>
      </c>
      <c r="AQ20" s="41">
        <v>135491850</v>
      </c>
      <c r="AR20" s="36">
        <v>123708000</v>
      </c>
      <c r="AS20" s="36">
        <f t="shared" si="0"/>
        <v>93370047</v>
      </c>
      <c r="AT20" s="37">
        <v>0.0025</v>
      </c>
      <c r="AU20" s="38">
        <v>86409000</v>
      </c>
      <c r="AV20" s="44"/>
      <c r="AW20" s="39">
        <v>23478000</v>
      </c>
      <c r="AX20" s="40">
        <v>0.375</v>
      </c>
      <c r="AY20" s="40">
        <v>0.37</v>
      </c>
      <c r="AZ20" s="44">
        <v>3950000</v>
      </c>
      <c r="BA20" s="44">
        <v>10210000</v>
      </c>
      <c r="BB20" s="5"/>
    </row>
    <row r="21" spans="1:54" ht="13.5" customHeight="1">
      <c r="A21" s="2"/>
      <c r="B21" s="2"/>
      <c r="C21" s="2"/>
      <c r="D21" s="2"/>
      <c r="E21" s="4"/>
      <c r="F21" s="4"/>
      <c r="G21" s="4"/>
      <c r="H21" s="52"/>
      <c r="I21" s="2"/>
      <c r="J21" s="53"/>
      <c r="K21" s="49"/>
      <c r="L21" s="49"/>
      <c r="M21" s="49"/>
      <c r="N21" s="2"/>
      <c r="O21" s="2"/>
      <c r="P21" s="2"/>
      <c r="Q21" s="2"/>
      <c r="R21" s="2"/>
      <c r="S21" s="2"/>
      <c r="T21" s="2"/>
      <c r="U21" s="54" t="s">
        <v>35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3" t="s">
        <v>36</v>
      </c>
      <c r="AQ21" s="41">
        <v>135895500</v>
      </c>
      <c r="AR21" s="36">
        <v>123708000</v>
      </c>
      <c r="AS21" s="36">
        <f t="shared" si="0"/>
        <v>93648210</v>
      </c>
      <c r="AT21" s="37">
        <v>0.003</v>
      </c>
      <c r="AU21" s="38">
        <v>86409000</v>
      </c>
      <c r="AV21" s="44"/>
      <c r="AW21" s="39">
        <v>23478000</v>
      </c>
      <c r="AX21" s="40">
        <v>0.375</v>
      </c>
      <c r="AY21" s="40">
        <v>0.37</v>
      </c>
      <c r="AZ21" s="44">
        <v>4120000</v>
      </c>
      <c r="BA21" s="44">
        <v>9815000</v>
      </c>
      <c r="BB21" s="5"/>
    </row>
    <row r="22" spans="1:54" ht="13.5" customHeight="1">
      <c r="A22" s="2"/>
      <c r="B22" s="2"/>
      <c r="C22" s="2"/>
      <c r="D22" s="2" t="s">
        <v>37</v>
      </c>
      <c r="E22" s="4"/>
      <c r="F22" s="4"/>
      <c r="G22" s="4"/>
      <c r="H22" s="55"/>
      <c r="I22" s="2"/>
      <c r="J22" s="56"/>
      <c r="K22" s="49"/>
      <c r="L22" s="49"/>
      <c r="M22" s="49"/>
      <c r="N22" s="2"/>
      <c r="O22" s="2"/>
      <c r="P22" s="2"/>
      <c r="Q22" s="2"/>
      <c r="R22" s="2"/>
      <c r="S22" s="2"/>
      <c r="T22" s="2"/>
      <c r="U22" s="5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3" t="s">
        <v>38</v>
      </c>
      <c r="AQ22" s="41">
        <v>136336425</v>
      </c>
      <c r="AR22" s="36">
        <v>123708000</v>
      </c>
      <c r="AS22" s="36">
        <f t="shared" si="0"/>
        <v>93952059.92140467</v>
      </c>
      <c r="AT22" s="37">
        <v>0.0035</v>
      </c>
      <c r="AU22" s="38">
        <v>86409000</v>
      </c>
      <c r="AV22" s="44"/>
      <c r="AW22" s="39">
        <v>23478000</v>
      </c>
      <c r="AX22" s="40">
        <v>0.375</v>
      </c>
      <c r="AY22" s="40">
        <v>0.37</v>
      </c>
      <c r="AZ22" s="44">
        <v>4000000</v>
      </c>
      <c r="BA22" s="44">
        <v>9980000</v>
      </c>
      <c r="BB22" s="5"/>
    </row>
    <row r="23" spans="1:54" ht="13.5" customHeight="1">
      <c r="A23" s="2"/>
      <c r="B23" s="2"/>
      <c r="C23" s="2"/>
      <c r="D23" s="2" t="s">
        <v>39</v>
      </c>
      <c r="E23" s="46">
        <v>25827000</v>
      </c>
      <c r="F23" s="46">
        <v>23478000</v>
      </c>
      <c r="G23" s="46"/>
      <c r="H23" s="57">
        <v>2349000</v>
      </c>
      <c r="I23" s="2"/>
      <c r="J23" s="58">
        <v>0.1001</v>
      </c>
      <c r="K23" s="49"/>
      <c r="L23" s="49"/>
      <c r="M23" s="49"/>
      <c r="N23" s="2"/>
      <c r="O23" s="2"/>
      <c r="P23" s="2"/>
      <c r="Q23" s="2"/>
      <c r="R23" s="2"/>
      <c r="S23" s="2"/>
      <c r="T23" s="2"/>
      <c r="U23" s="5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3" t="s">
        <v>40</v>
      </c>
      <c r="AQ23" s="41">
        <v>136874625</v>
      </c>
      <c r="AR23" s="36">
        <v>123708000</v>
      </c>
      <c r="AS23" s="36">
        <f t="shared" si="0"/>
        <v>94322943.92140467</v>
      </c>
      <c r="AT23" s="37">
        <v>0.004</v>
      </c>
      <c r="AU23" s="38">
        <v>86409000</v>
      </c>
      <c r="AV23" s="44"/>
      <c r="AW23" s="39">
        <v>23478000</v>
      </c>
      <c r="AX23" s="40">
        <v>0.375</v>
      </c>
      <c r="AY23" s="40">
        <v>0.37</v>
      </c>
      <c r="AZ23" s="44">
        <v>3980000</v>
      </c>
      <c r="BA23" s="44">
        <v>9890000</v>
      </c>
      <c r="BB23" s="5"/>
    </row>
    <row r="24" spans="1:54" ht="13.5" customHeight="1">
      <c r="A24" s="2"/>
      <c r="B24" s="2"/>
      <c r="C24" s="2"/>
      <c r="D24" s="2" t="s">
        <v>41</v>
      </c>
      <c r="E24" s="4">
        <v>222000</v>
      </c>
      <c r="F24" s="4">
        <v>267000</v>
      </c>
      <c r="G24" s="4"/>
      <c r="H24" s="47">
        <v>-45000</v>
      </c>
      <c r="I24" s="2"/>
      <c r="J24" s="48">
        <v>-0.1685</v>
      </c>
      <c r="K24" s="49"/>
      <c r="L24" s="49"/>
      <c r="M24" s="49"/>
      <c r="N24" s="2"/>
      <c r="O24" s="2"/>
      <c r="P24" s="2"/>
      <c r="Q24" s="2"/>
      <c r="R24" s="2"/>
      <c r="S24" s="2"/>
      <c r="T24" s="2"/>
      <c r="U24" s="5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3" t="s">
        <v>42</v>
      </c>
      <c r="AQ24" s="41">
        <v>136874625</v>
      </c>
      <c r="AR24" s="36">
        <v>123708000</v>
      </c>
      <c r="AS24" s="36">
        <f t="shared" si="0"/>
        <v>94322943.92140467</v>
      </c>
      <c r="AT24" s="37">
        <v>0.0045000000000000005</v>
      </c>
      <c r="AU24" s="38">
        <v>86409000</v>
      </c>
      <c r="AV24" s="44"/>
      <c r="AW24" s="39">
        <v>23478000</v>
      </c>
      <c r="AX24" s="40">
        <v>0.375</v>
      </c>
      <c r="AY24" s="40">
        <v>0.37</v>
      </c>
      <c r="AZ24" s="44">
        <v>3980000</v>
      </c>
      <c r="BA24" s="44">
        <v>9890000</v>
      </c>
      <c r="BB24" s="5"/>
    </row>
    <row r="25" spans="1:54" ht="13.5" customHeight="1">
      <c r="A25" s="2"/>
      <c r="B25" s="2"/>
      <c r="C25" s="2"/>
      <c r="D25" s="45" t="s">
        <v>43</v>
      </c>
      <c r="E25" s="51">
        <v>2316000</v>
      </c>
      <c r="F25" s="51">
        <v>2163000</v>
      </c>
      <c r="G25" s="51"/>
      <c r="H25" s="47">
        <v>153000</v>
      </c>
      <c r="I25" s="2"/>
      <c r="J25" s="48">
        <v>0.0707</v>
      </c>
      <c r="K25" s="49"/>
      <c r="L25" s="49"/>
      <c r="M25" s="49"/>
      <c r="N25" s="2"/>
      <c r="O25" s="2"/>
      <c r="P25" s="2"/>
      <c r="Q25" s="2"/>
      <c r="R25" s="2"/>
      <c r="S25" s="2"/>
      <c r="T25" s="2"/>
      <c r="U25" s="5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3" t="s">
        <v>44</v>
      </c>
      <c r="AQ25" s="41">
        <v>137547375</v>
      </c>
      <c r="AR25" s="36">
        <v>123708000</v>
      </c>
      <c r="AS25" s="36">
        <f t="shared" si="0"/>
        <v>94786548.92140467</v>
      </c>
      <c r="AT25" s="37">
        <v>0.005</v>
      </c>
      <c r="AU25" s="38">
        <v>86409000</v>
      </c>
      <c r="AV25" s="44"/>
      <c r="AW25" s="39">
        <v>23478000</v>
      </c>
      <c r="AX25" s="40">
        <v>0.375</v>
      </c>
      <c r="AY25" s="40">
        <v>0.37</v>
      </c>
      <c r="AZ25" s="44">
        <v>3960000</v>
      </c>
      <c r="BA25" s="44">
        <v>9950000</v>
      </c>
      <c r="BB25" s="5"/>
    </row>
    <row r="26" spans="1:54" ht="13.5" customHeight="1">
      <c r="A26" s="2"/>
      <c r="B26" s="2"/>
      <c r="C26" s="2"/>
      <c r="D26" s="45" t="s">
        <v>45</v>
      </c>
      <c r="E26" s="51">
        <f>SUM(E23:E25)</f>
        <v>28365000</v>
      </c>
      <c r="F26" s="51">
        <f>SUM(F23:F25)</f>
        <v>25908000</v>
      </c>
      <c r="G26" s="51"/>
      <c r="H26" s="59">
        <v>2457000</v>
      </c>
      <c r="I26" s="2"/>
      <c r="J26" s="60">
        <v>0.09480000000000001</v>
      </c>
      <c r="K26" s="49"/>
      <c r="L26" s="49"/>
      <c r="M26" s="49"/>
      <c r="N26" s="2"/>
      <c r="O26" s="61" t="s">
        <v>46</v>
      </c>
      <c r="P26" s="2"/>
      <c r="Q26" s="2"/>
      <c r="R26" s="2"/>
      <c r="S26" s="2"/>
      <c r="T26" s="2"/>
      <c r="U26" s="5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3" t="s">
        <v>47</v>
      </c>
      <c r="AQ26" s="41">
        <v>136336425</v>
      </c>
      <c r="AR26" s="36">
        <v>123708000</v>
      </c>
      <c r="AS26" s="36">
        <f t="shared" si="0"/>
        <v>93952059.92140467</v>
      </c>
      <c r="AT26" s="37">
        <v>0.0055000000000000005</v>
      </c>
      <c r="AU26" s="38">
        <v>86409000</v>
      </c>
      <c r="AV26" s="44"/>
      <c r="AW26" s="39">
        <v>23478000</v>
      </c>
      <c r="AX26" s="40">
        <v>0.375</v>
      </c>
      <c r="AY26" s="40">
        <v>0.37</v>
      </c>
      <c r="AZ26" s="44">
        <v>4000000</v>
      </c>
      <c r="BA26" s="44">
        <v>9980000</v>
      </c>
      <c r="BB26" s="5"/>
    </row>
    <row r="27" spans="1:54" ht="13.5" customHeight="1">
      <c r="A27" s="2"/>
      <c r="B27" s="2"/>
      <c r="C27" s="2"/>
      <c r="D27" s="45" t="s">
        <v>48</v>
      </c>
      <c r="E27" s="46">
        <f>E20-E26</f>
        <v>13505829</v>
      </c>
      <c r="F27" s="46">
        <f>F20-F26</f>
        <v>11391000</v>
      </c>
      <c r="G27" s="46"/>
      <c r="H27" s="59">
        <v>2114829</v>
      </c>
      <c r="I27" s="2"/>
      <c r="J27" s="60">
        <v>0.1857</v>
      </c>
      <c r="K27" s="49"/>
      <c r="L27" s="49"/>
      <c r="M27" s="49"/>
      <c r="N27" s="62" t="s">
        <v>49</v>
      </c>
      <c r="O27" s="62"/>
      <c r="P27" s="62"/>
      <c r="Q27" s="62"/>
      <c r="R27" s="62"/>
      <c r="S27" s="2"/>
      <c r="T27" s="2"/>
      <c r="U27" s="5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3" t="s">
        <v>50</v>
      </c>
      <c r="AQ27" s="41">
        <v>135895500</v>
      </c>
      <c r="AR27" s="36">
        <v>123708000</v>
      </c>
      <c r="AS27" s="36">
        <f t="shared" si="0"/>
        <v>93648210</v>
      </c>
      <c r="AT27" s="37">
        <v>0.006</v>
      </c>
      <c r="AU27" s="38">
        <v>86409000</v>
      </c>
      <c r="AV27" s="44"/>
      <c r="AW27" s="39">
        <v>23478000</v>
      </c>
      <c r="AX27" s="40">
        <v>0.375</v>
      </c>
      <c r="AY27" s="40">
        <v>0.37</v>
      </c>
      <c r="AZ27" s="44">
        <v>4120000</v>
      </c>
      <c r="BA27" s="44">
        <v>9815000</v>
      </c>
      <c r="BB27" s="5"/>
    </row>
    <row r="28" spans="1:54" ht="13.5" customHeight="1">
      <c r="A28" s="2"/>
      <c r="B28" s="2"/>
      <c r="C28" s="2"/>
      <c r="D28" s="45" t="s">
        <v>51</v>
      </c>
      <c r="E28" s="4"/>
      <c r="F28" s="4"/>
      <c r="G28" s="4"/>
      <c r="H28" s="52"/>
      <c r="I28" s="2"/>
      <c r="J28" s="53"/>
      <c r="K28" s="49"/>
      <c r="L28" s="49"/>
      <c r="M28" s="49"/>
      <c r="N28" s="62"/>
      <c r="O28" s="62"/>
      <c r="P28" s="62"/>
      <c r="Q28" s="62"/>
      <c r="R28" s="62"/>
      <c r="S28" s="2"/>
      <c r="T28" s="2"/>
      <c r="U28" s="5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3" t="s">
        <v>52</v>
      </c>
      <c r="AQ28" s="41">
        <v>135491850</v>
      </c>
      <c r="AR28" s="36">
        <v>123708000</v>
      </c>
      <c r="AS28" s="36">
        <f t="shared" si="0"/>
        <v>93370047</v>
      </c>
      <c r="AT28" s="37">
        <v>0.0065</v>
      </c>
      <c r="AU28" s="38">
        <v>86409000</v>
      </c>
      <c r="AV28" s="44"/>
      <c r="AW28" s="39">
        <v>23478000</v>
      </c>
      <c r="AX28" s="40">
        <v>0.375</v>
      </c>
      <c r="AY28" s="40">
        <v>0.37</v>
      </c>
      <c r="AZ28" s="44">
        <v>3950000</v>
      </c>
      <c r="BA28" s="44">
        <v>10300000</v>
      </c>
      <c r="BB28" s="5"/>
    </row>
    <row r="29" spans="1:54" ht="13.5" customHeight="1">
      <c r="A29" s="2"/>
      <c r="B29" s="2"/>
      <c r="C29" s="2"/>
      <c r="D29" s="45" t="s">
        <v>53</v>
      </c>
      <c r="E29" s="4">
        <v>183000</v>
      </c>
      <c r="F29" s="4">
        <v>117000</v>
      </c>
      <c r="G29" s="4"/>
      <c r="H29" s="57">
        <v>66000</v>
      </c>
      <c r="I29" s="2"/>
      <c r="J29" s="58">
        <v>0.5641</v>
      </c>
      <c r="K29" s="49"/>
      <c r="L29" s="49"/>
      <c r="M29" s="49"/>
      <c r="N29" s="2"/>
      <c r="O29" s="4"/>
      <c r="P29" s="4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3" t="s">
        <v>54</v>
      </c>
      <c r="AQ29" s="41">
        <v>134684550</v>
      </c>
      <c r="AR29" s="36">
        <v>123708000</v>
      </c>
      <c r="AS29" s="36">
        <f t="shared" si="0"/>
        <v>92813721</v>
      </c>
      <c r="AT29" s="37">
        <v>0.007</v>
      </c>
      <c r="AU29" s="38">
        <v>86409000</v>
      </c>
      <c r="AV29" s="44"/>
      <c r="AW29" s="39">
        <v>23478000</v>
      </c>
      <c r="AX29" s="40">
        <v>0.375</v>
      </c>
      <c r="AY29" s="40">
        <v>0.37</v>
      </c>
      <c r="AZ29" s="44">
        <v>4200000</v>
      </c>
      <c r="BA29" s="44">
        <v>10160000</v>
      </c>
      <c r="BB29" s="5"/>
    </row>
    <row r="30" spans="1:54" ht="13.5" customHeight="1">
      <c r="A30" s="2"/>
      <c r="B30" s="2"/>
      <c r="C30" s="2"/>
      <c r="D30" s="45" t="s">
        <v>55</v>
      </c>
      <c r="E30" s="63">
        <v>384000</v>
      </c>
      <c r="F30" s="63">
        <v>366000</v>
      </c>
      <c r="G30" s="63"/>
      <c r="H30" s="47">
        <v>18000</v>
      </c>
      <c r="I30" s="2"/>
      <c r="J30" s="48">
        <v>0.0492</v>
      </c>
      <c r="K30" s="49"/>
      <c r="L30" s="49"/>
      <c r="M30" s="49"/>
      <c r="N30" s="2"/>
      <c r="O30" s="4"/>
      <c r="P30" s="4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3" t="s">
        <v>56</v>
      </c>
      <c r="AQ30" s="41">
        <v>135155475</v>
      </c>
      <c r="AR30" s="36">
        <v>123708000</v>
      </c>
      <c r="AS30" s="36">
        <f t="shared" si="0"/>
        <v>93138244.5</v>
      </c>
      <c r="AT30" s="37">
        <v>0.007500000000000001</v>
      </c>
      <c r="AU30" s="38">
        <v>86409000</v>
      </c>
      <c r="AV30" s="44"/>
      <c r="AW30" s="39">
        <v>23478000</v>
      </c>
      <c r="AX30" s="40">
        <v>0.375</v>
      </c>
      <c r="AY30" s="40">
        <v>0.37</v>
      </c>
      <c r="AZ30" s="44">
        <v>4060000</v>
      </c>
      <c r="BA30" s="44">
        <v>9850000</v>
      </c>
      <c r="BB30" s="5"/>
    </row>
    <row r="31" spans="1:54" ht="13.5" customHeight="1">
      <c r="A31" s="2"/>
      <c r="B31" s="2"/>
      <c r="C31" s="2"/>
      <c r="D31" s="45" t="s">
        <v>57</v>
      </c>
      <c r="E31" s="63">
        <f>E29-E30</f>
        <v>-201000</v>
      </c>
      <c r="F31" s="63">
        <f>F29-F30</f>
        <v>-249000</v>
      </c>
      <c r="G31" s="63"/>
      <c r="H31" s="47">
        <v>48000</v>
      </c>
      <c r="I31" s="2"/>
      <c r="J31" s="48">
        <v>0.1928</v>
      </c>
      <c r="K31" s="49"/>
      <c r="L31" s="49"/>
      <c r="M31" s="49"/>
      <c r="N31" s="64"/>
      <c r="O31" s="65"/>
      <c r="P31" s="65"/>
      <c r="Q31" s="4"/>
      <c r="R31" s="4"/>
      <c r="S31" s="21" t="s">
        <v>58</v>
      </c>
      <c r="T31" s="21"/>
      <c r="U31" s="66" t="s">
        <v>59</v>
      </c>
      <c r="V31" s="2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3" t="s">
        <v>60</v>
      </c>
      <c r="AQ31" s="41">
        <v>136336425</v>
      </c>
      <c r="AR31" s="36">
        <v>123708000</v>
      </c>
      <c r="AS31" s="36">
        <f t="shared" si="0"/>
        <v>93952059.92140467</v>
      </c>
      <c r="AT31" s="37">
        <v>0.008</v>
      </c>
      <c r="AU31" s="38">
        <v>86409000</v>
      </c>
      <c r="AV31" s="44"/>
      <c r="AW31" s="39">
        <v>23478000</v>
      </c>
      <c r="AX31" s="40">
        <v>0.375</v>
      </c>
      <c r="AY31" s="40">
        <v>0.37</v>
      </c>
      <c r="AZ31" s="44">
        <v>4000000</v>
      </c>
      <c r="BA31" s="44">
        <v>9980000</v>
      </c>
      <c r="BB31" s="5"/>
    </row>
    <row r="32" spans="1:54" ht="13.5" customHeight="1">
      <c r="A32" s="2"/>
      <c r="B32" s="2"/>
      <c r="C32" s="2"/>
      <c r="D32" s="45" t="s">
        <v>61</v>
      </c>
      <c r="E32" s="46">
        <f>E27+E31</f>
        <v>13304829</v>
      </c>
      <c r="F32" s="46">
        <f>F27+F31</f>
        <v>11142000</v>
      </c>
      <c r="G32" s="46"/>
      <c r="H32" s="47">
        <v>2162829</v>
      </c>
      <c r="I32" s="2"/>
      <c r="J32" s="48">
        <v>0.19410000000000002</v>
      </c>
      <c r="K32" s="49"/>
      <c r="L32" s="49"/>
      <c r="M32" s="49"/>
      <c r="N32" s="2"/>
      <c r="O32" s="6" t="s">
        <v>7</v>
      </c>
      <c r="P32" s="6"/>
      <c r="Q32" s="6"/>
      <c r="R32" s="4"/>
      <c r="S32" s="18" t="s">
        <v>62</v>
      </c>
      <c r="T32" s="18"/>
      <c r="U32" s="67" t="s">
        <v>63</v>
      </c>
      <c r="V32" s="1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3" t="s">
        <v>64</v>
      </c>
      <c r="AQ32" s="41">
        <v>135895500</v>
      </c>
      <c r="AR32" s="36">
        <v>123708000</v>
      </c>
      <c r="AS32" s="36">
        <f t="shared" si="0"/>
        <v>93648210</v>
      </c>
      <c r="AT32" s="37">
        <v>0.0085</v>
      </c>
      <c r="AU32" s="38">
        <v>86409000</v>
      </c>
      <c r="AV32" s="44"/>
      <c r="AW32" s="39">
        <v>23478000</v>
      </c>
      <c r="AX32" s="40">
        <v>0.375</v>
      </c>
      <c r="AY32" s="40">
        <v>0.37</v>
      </c>
      <c r="AZ32" s="44">
        <v>4120000</v>
      </c>
      <c r="BA32" s="44">
        <v>9815000</v>
      </c>
      <c r="BB32" s="5"/>
    </row>
    <row r="33" spans="1:54" ht="13.5" customHeight="1">
      <c r="A33" s="2"/>
      <c r="B33" s="2"/>
      <c r="C33" s="2"/>
      <c r="D33" s="21"/>
      <c r="E33" s="4"/>
      <c r="F33" s="4"/>
      <c r="G33" s="4"/>
      <c r="H33" s="52"/>
      <c r="I33" s="2"/>
      <c r="J33" s="53"/>
      <c r="K33" s="49"/>
      <c r="L33" s="49"/>
      <c r="M33" s="49"/>
      <c r="N33" s="18" t="s">
        <v>65</v>
      </c>
      <c r="O33" s="68" t="s">
        <v>66</v>
      </c>
      <c r="P33" s="11"/>
      <c r="Q33" s="68" t="s">
        <v>25</v>
      </c>
      <c r="R33" s="11"/>
      <c r="S33" s="6" t="s">
        <v>67</v>
      </c>
      <c r="T33" s="69"/>
      <c r="U33" s="67" t="s">
        <v>68</v>
      </c>
      <c r="V33" s="6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3" t="s">
        <v>69</v>
      </c>
      <c r="AQ33" s="41">
        <v>135491850</v>
      </c>
      <c r="AR33" s="36">
        <v>123708000</v>
      </c>
      <c r="AS33" s="36">
        <f t="shared" si="0"/>
        <v>93370047</v>
      </c>
      <c r="AT33" s="37">
        <v>0.009000000000000001</v>
      </c>
      <c r="AU33" s="38">
        <v>86409000</v>
      </c>
      <c r="AV33" s="44"/>
      <c r="AW33" s="39">
        <v>23478000</v>
      </c>
      <c r="AX33" s="40">
        <v>0.375</v>
      </c>
      <c r="AY33" s="40">
        <v>0.37</v>
      </c>
      <c r="AZ33" s="44">
        <v>3950000</v>
      </c>
      <c r="BA33" s="44">
        <v>10210000</v>
      </c>
      <c r="BB33" s="5"/>
    </row>
    <row r="34" spans="1:54" ht="13.5" customHeight="1">
      <c r="A34" s="2"/>
      <c r="B34" s="2"/>
      <c r="C34" s="2"/>
      <c r="D34" s="45" t="s">
        <v>70</v>
      </c>
      <c r="E34" s="51">
        <v>5052000</v>
      </c>
      <c r="F34" s="51">
        <v>4419000</v>
      </c>
      <c r="G34" s="51"/>
      <c r="H34" s="70">
        <v>633000</v>
      </c>
      <c r="I34" s="2"/>
      <c r="J34" s="71">
        <v>0.1432</v>
      </c>
      <c r="K34" s="49"/>
      <c r="L34" s="49"/>
      <c r="M34" s="49"/>
      <c r="N34" s="72" t="s">
        <v>71</v>
      </c>
      <c r="O34" s="73"/>
      <c r="P34" s="73"/>
      <c r="Q34" s="4"/>
      <c r="R34" s="4"/>
      <c r="S34" s="74"/>
      <c r="T34" s="2"/>
      <c r="U34" s="7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3" t="s">
        <v>72</v>
      </c>
      <c r="AQ34" s="41">
        <v>137547375</v>
      </c>
      <c r="AR34" s="36">
        <v>123708000</v>
      </c>
      <c r="AS34" s="36">
        <f t="shared" si="0"/>
        <v>94786548.92140467</v>
      </c>
      <c r="AT34" s="37">
        <v>0.009500000000000001</v>
      </c>
      <c r="AU34" s="38">
        <v>86409000</v>
      </c>
      <c r="AV34" s="44"/>
      <c r="AW34" s="39">
        <v>23478000</v>
      </c>
      <c r="AX34" s="40">
        <v>0.375</v>
      </c>
      <c r="AY34" s="40">
        <v>0.37</v>
      </c>
      <c r="AZ34" s="44">
        <v>3960000</v>
      </c>
      <c r="BA34" s="44">
        <v>9950000</v>
      </c>
      <c r="BB34" s="5"/>
    </row>
    <row r="35" spans="1:54" ht="13.5" customHeight="1">
      <c r="A35" s="2"/>
      <c r="B35" s="2"/>
      <c r="C35" s="2"/>
      <c r="D35" s="76" t="s">
        <v>73</v>
      </c>
      <c r="E35" s="51">
        <f>E32-E34</f>
        <v>8252829</v>
      </c>
      <c r="F35" s="51">
        <f>F32-F34</f>
        <v>6723000</v>
      </c>
      <c r="G35" s="51"/>
      <c r="H35" s="59">
        <v>1529829</v>
      </c>
      <c r="I35" s="2"/>
      <c r="J35" s="60">
        <v>0.22760000000000002</v>
      </c>
      <c r="K35" s="49"/>
      <c r="L35" s="49"/>
      <c r="M35" s="49"/>
      <c r="N35" s="2"/>
      <c r="O35" s="4"/>
      <c r="P35" s="4"/>
      <c r="Q35" s="4"/>
      <c r="R35" s="4"/>
      <c r="S35" s="2">
        <v>3.1</v>
      </c>
      <c r="T35" s="2"/>
      <c r="U35" s="7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3" t="s">
        <v>74</v>
      </c>
      <c r="AQ35" s="41">
        <v>137547375</v>
      </c>
      <c r="AR35" s="36">
        <v>123708000</v>
      </c>
      <c r="AS35" s="36">
        <f t="shared" si="0"/>
        <v>94786548.92140467</v>
      </c>
      <c r="AT35" s="37">
        <v>0.010000000000000002</v>
      </c>
      <c r="AU35" s="38">
        <v>86409000</v>
      </c>
      <c r="AV35" s="44"/>
      <c r="AW35" s="39">
        <v>23478000</v>
      </c>
      <c r="AX35" s="40">
        <v>0.375</v>
      </c>
      <c r="AY35" s="40">
        <v>0.37</v>
      </c>
      <c r="AZ35" s="44">
        <v>3960000</v>
      </c>
      <c r="BA35" s="44">
        <v>9950000</v>
      </c>
      <c r="BB35" s="5"/>
    </row>
    <row r="36" spans="1:54" ht="13.5" customHeight="1">
      <c r="A36" s="2"/>
      <c r="B36" s="2"/>
      <c r="C36" s="2"/>
      <c r="D36" s="2"/>
      <c r="E36" s="4"/>
      <c r="F36" s="4"/>
      <c r="G36" s="4"/>
      <c r="H36" s="78"/>
      <c r="I36" s="2"/>
      <c r="J36" s="53"/>
      <c r="K36" s="49"/>
      <c r="L36" s="49"/>
      <c r="M36" s="49"/>
      <c r="N36" s="2" t="s">
        <v>75</v>
      </c>
      <c r="O36" s="79">
        <v>1.76</v>
      </c>
      <c r="P36" s="80"/>
      <c r="Q36" s="80">
        <f>F50/F66</f>
        <v>1.864904214559387</v>
      </c>
      <c r="R36" s="4"/>
      <c r="S36" s="2">
        <v>2.1</v>
      </c>
      <c r="T36" s="2"/>
      <c r="U36" s="81" t="s">
        <v>76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3" t="s">
        <v>77</v>
      </c>
      <c r="AQ36" s="41">
        <v>134684550</v>
      </c>
      <c r="AR36" s="36">
        <v>123708000</v>
      </c>
      <c r="AS36" s="36">
        <f t="shared" si="0"/>
        <v>92813721</v>
      </c>
      <c r="AT36" s="37">
        <v>0.010499999999999999</v>
      </c>
      <c r="AU36" s="38">
        <v>86409000</v>
      </c>
      <c r="AV36" s="44"/>
      <c r="AW36" s="39">
        <v>23478000</v>
      </c>
      <c r="AX36" s="40">
        <v>0.375</v>
      </c>
      <c r="AY36" s="40">
        <v>0.37</v>
      </c>
      <c r="AZ36" s="44">
        <v>4200000</v>
      </c>
      <c r="BA36" s="44">
        <v>10160000</v>
      </c>
      <c r="BB36" s="5"/>
    </row>
    <row r="37" spans="1:54" ht="13.5" customHeight="1">
      <c r="A37" s="2"/>
      <c r="B37" s="2"/>
      <c r="C37" s="2"/>
      <c r="D37" s="21"/>
      <c r="E37" s="2"/>
      <c r="F37" s="2"/>
      <c r="G37" s="2"/>
      <c r="H37" s="82"/>
      <c r="I37" s="2"/>
      <c r="J37" s="82"/>
      <c r="K37" s="2"/>
      <c r="L37" s="2"/>
      <c r="M37" s="2"/>
      <c r="N37" s="2"/>
      <c r="O37" s="83"/>
      <c r="P37" s="4"/>
      <c r="Q37" s="4"/>
      <c r="R37" s="4"/>
      <c r="S37" s="2">
        <v>1.4</v>
      </c>
      <c r="T37" s="2"/>
      <c r="U37" s="8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3" t="s">
        <v>78</v>
      </c>
      <c r="AQ37" s="41">
        <v>135155475</v>
      </c>
      <c r="AR37" s="36">
        <v>123708000</v>
      </c>
      <c r="AS37" s="36">
        <f t="shared" si="0"/>
        <v>93138244.5</v>
      </c>
      <c r="AT37" s="37">
        <v>0.011</v>
      </c>
      <c r="AU37" s="38">
        <v>86409000</v>
      </c>
      <c r="AV37" s="44"/>
      <c r="AW37" s="39">
        <v>23478000</v>
      </c>
      <c r="AX37" s="40">
        <v>0.375</v>
      </c>
      <c r="AY37" s="40">
        <v>0.37</v>
      </c>
      <c r="AZ37" s="44">
        <v>4060000</v>
      </c>
      <c r="BA37" s="44">
        <v>9850000</v>
      </c>
      <c r="BB37" s="5"/>
    </row>
    <row r="38" spans="1:54" ht="13.5" customHeight="1">
      <c r="A38" s="2"/>
      <c r="B38" s="2"/>
      <c r="C38" s="2"/>
      <c r="D38" s="6" t="s">
        <v>7</v>
      </c>
      <c r="E38" s="6"/>
      <c r="F38" s="6"/>
      <c r="G38" s="6"/>
      <c r="H38" s="6"/>
      <c r="I38" s="6"/>
      <c r="J38" s="6"/>
      <c r="K38" s="29"/>
      <c r="L38" s="29"/>
      <c r="M38" s="29"/>
      <c r="N38" s="2"/>
      <c r="O38" s="80"/>
      <c r="P38" s="80"/>
      <c r="Q38" s="80"/>
      <c r="R38" s="4"/>
      <c r="S38" s="2"/>
      <c r="T38" s="2"/>
      <c r="U38" s="7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3" t="s">
        <v>79</v>
      </c>
      <c r="AQ38" s="41">
        <v>136336425</v>
      </c>
      <c r="AR38" s="36">
        <v>123708000</v>
      </c>
      <c r="AS38" s="36">
        <f t="shared" si="0"/>
        <v>93952059.92140467</v>
      </c>
      <c r="AT38" s="37">
        <v>0.0115</v>
      </c>
      <c r="AU38" s="38">
        <v>86409000</v>
      </c>
      <c r="AV38" s="44"/>
      <c r="AW38" s="39">
        <v>23478000</v>
      </c>
      <c r="AX38" s="40">
        <v>0.375</v>
      </c>
      <c r="AY38" s="40">
        <v>0.37</v>
      </c>
      <c r="AZ38" s="44">
        <v>4000000</v>
      </c>
      <c r="BA38" s="44">
        <v>9980000</v>
      </c>
      <c r="BB38" s="5"/>
    </row>
    <row r="39" spans="1:54" ht="13.5" customHeight="1">
      <c r="A39" s="2"/>
      <c r="B39" s="2"/>
      <c r="C39" s="2"/>
      <c r="D39" s="6" t="s">
        <v>80</v>
      </c>
      <c r="E39" s="6"/>
      <c r="F39" s="6"/>
      <c r="G39" s="6"/>
      <c r="H39" s="6"/>
      <c r="I39" s="6"/>
      <c r="J39" s="6"/>
      <c r="K39" s="29"/>
      <c r="L39" s="29"/>
      <c r="M39" s="29"/>
      <c r="N39" s="2"/>
      <c r="O39" s="80"/>
      <c r="P39" s="80"/>
      <c r="Q39" s="80"/>
      <c r="R39" s="4"/>
      <c r="S39" s="2">
        <v>1.6</v>
      </c>
      <c r="T39" s="2"/>
      <c r="U39" s="7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3" t="s">
        <v>81</v>
      </c>
      <c r="AQ39" s="41">
        <v>134886375</v>
      </c>
      <c r="AR39" s="36">
        <v>123708000</v>
      </c>
      <c r="AS39" s="36">
        <f t="shared" si="0"/>
        <v>92952802.5</v>
      </c>
      <c r="AT39" s="37">
        <v>0.012</v>
      </c>
      <c r="AU39" s="38">
        <v>86409000</v>
      </c>
      <c r="AV39" s="44"/>
      <c r="AW39" s="39">
        <v>23478000</v>
      </c>
      <c r="AX39" s="40">
        <v>0.375</v>
      </c>
      <c r="AY39" s="40">
        <v>0.37</v>
      </c>
      <c r="AZ39" s="44">
        <v>4050000</v>
      </c>
      <c r="BA39" s="44">
        <v>9800000</v>
      </c>
      <c r="BB39" s="5"/>
    </row>
    <row r="40" spans="1:54" ht="13.5" customHeight="1">
      <c r="A40" s="2"/>
      <c r="B40" s="2"/>
      <c r="C40" s="2"/>
      <c r="D40" s="31" t="s">
        <v>10</v>
      </c>
      <c r="E40" s="31"/>
      <c r="F40" s="31"/>
      <c r="G40" s="31"/>
      <c r="H40" s="31"/>
      <c r="I40" s="31"/>
      <c r="J40" s="31"/>
      <c r="K40" s="29"/>
      <c r="L40" s="29"/>
      <c r="M40" s="29"/>
      <c r="N40" s="2" t="s">
        <v>82</v>
      </c>
      <c r="O40" s="85">
        <v>0.43</v>
      </c>
      <c r="P40" s="80"/>
      <c r="Q40" s="80">
        <f>(F45+F46+F47)/(F66)</f>
        <v>0.6444444444444445</v>
      </c>
      <c r="R40" s="4"/>
      <c r="S40" s="2">
        <v>0.9</v>
      </c>
      <c r="T40" s="2"/>
      <c r="U40" s="81" t="s">
        <v>76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43" t="s">
        <v>23</v>
      </c>
      <c r="AQ40" s="41">
        <f>($AQ$16*AT40)+AQ39</f>
        <v>136568250</v>
      </c>
      <c r="AR40" s="36">
        <v>123708000</v>
      </c>
      <c r="AS40" s="36">
        <f t="shared" si="0"/>
        <v>94111815</v>
      </c>
      <c r="AT40" s="37">
        <v>0.0125</v>
      </c>
      <c r="AU40" s="38">
        <v>86409000</v>
      </c>
      <c r="AV40" s="44"/>
      <c r="AW40" s="39">
        <v>23478000</v>
      </c>
      <c r="AX40" s="40">
        <v>0.375</v>
      </c>
      <c r="AY40" s="40">
        <v>0.37</v>
      </c>
      <c r="AZ40" s="41">
        <v>3566000</v>
      </c>
      <c r="BA40" s="41">
        <v>10533000</v>
      </c>
      <c r="BB40" s="5"/>
    </row>
    <row r="41" spans="1:54" ht="13.5" customHeight="1">
      <c r="A41" s="2"/>
      <c r="B41" s="2"/>
      <c r="C41" s="2"/>
      <c r="D41" s="86"/>
      <c r="E41" s="87"/>
      <c r="F41" s="87"/>
      <c r="G41" s="88"/>
      <c r="H41" s="89"/>
      <c r="I41" s="29"/>
      <c r="J41" s="90"/>
      <c r="K41" s="29"/>
      <c r="L41" s="29"/>
      <c r="M41" s="29"/>
      <c r="N41" s="2"/>
      <c r="O41" s="91"/>
      <c r="P41" s="80"/>
      <c r="Q41" s="4"/>
      <c r="R41" s="4"/>
      <c r="S41" s="2">
        <v>0.6</v>
      </c>
      <c r="T41" s="2"/>
      <c r="U41" s="8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43" t="s">
        <v>83</v>
      </c>
      <c r="AQ41" s="41">
        <v>134886375</v>
      </c>
      <c r="AR41" s="36">
        <v>123708000</v>
      </c>
      <c r="AS41" s="36">
        <f t="shared" si="0"/>
        <v>92952802.5</v>
      </c>
      <c r="AT41" s="37">
        <v>0.013000000000000001</v>
      </c>
      <c r="AU41" s="38">
        <v>86409000</v>
      </c>
      <c r="AV41" s="44"/>
      <c r="AW41" s="39">
        <v>23478000</v>
      </c>
      <c r="AX41" s="40">
        <v>0.375</v>
      </c>
      <c r="AY41" s="40">
        <v>0.37</v>
      </c>
      <c r="AZ41" s="44">
        <v>4050000</v>
      </c>
      <c r="BA41" s="44">
        <v>9800000</v>
      </c>
      <c r="BB41" s="5"/>
    </row>
    <row r="42" spans="1:54" ht="13.5" customHeight="1">
      <c r="A42" s="2"/>
      <c r="B42" s="2"/>
      <c r="C42" s="2"/>
      <c r="D42" s="2"/>
      <c r="E42" s="92" t="s">
        <v>84</v>
      </c>
      <c r="F42" s="92" t="s">
        <v>85</v>
      </c>
      <c r="G42" s="93"/>
      <c r="H42" s="90"/>
      <c r="I42" s="2"/>
      <c r="J42" s="82"/>
      <c r="K42" s="2"/>
      <c r="L42" s="2"/>
      <c r="M42" s="2"/>
      <c r="N42" s="2"/>
      <c r="O42" s="4"/>
      <c r="P42" s="4"/>
      <c r="Q42" s="4"/>
      <c r="R42" s="4"/>
      <c r="S42" s="2"/>
      <c r="T42" s="2"/>
      <c r="U42" s="7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94" t="s">
        <v>86</v>
      </c>
      <c r="AQ42" s="41">
        <v>134886375</v>
      </c>
      <c r="AR42" s="36">
        <v>123708000</v>
      </c>
      <c r="AS42" s="36">
        <f t="shared" si="0"/>
        <v>92952802.5</v>
      </c>
      <c r="AT42" s="37">
        <v>0.013500000000000002</v>
      </c>
      <c r="AU42" s="38">
        <v>86409000</v>
      </c>
      <c r="AV42" s="95"/>
      <c r="AW42" s="39">
        <v>23478000</v>
      </c>
      <c r="AX42" s="40">
        <v>0.375</v>
      </c>
      <c r="AY42" s="40">
        <v>0.37</v>
      </c>
      <c r="AZ42" s="44">
        <v>4050000</v>
      </c>
      <c r="BA42" s="44">
        <v>9800000</v>
      </c>
      <c r="BB42" s="5"/>
    </row>
    <row r="43" spans="1:54" ht="13.5" customHeight="1">
      <c r="A43" s="2"/>
      <c r="B43" s="2"/>
      <c r="C43" s="2"/>
      <c r="D43" s="45" t="s">
        <v>87</v>
      </c>
      <c r="E43" s="21" t="s">
        <v>29</v>
      </c>
      <c r="F43" s="2"/>
      <c r="G43" s="2"/>
      <c r="H43" s="82"/>
      <c r="I43" s="76"/>
      <c r="J43" s="82"/>
      <c r="K43" s="2"/>
      <c r="L43" s="2"/>
      <c r="M43" s="2"/>
      <c r="N43" s="2"/>
      <c r="O43" s="80"/>
      <c r="P43" s="96"/>
      <c r="Q43" s="97"/>
      <c r="R43" s="4"/>
      <c r="S43" s="2">
        <v>13</v>
      </c>
      <c r="T43" s="2"/>
      <c r="U43" s="7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3.5" customHeight="1">
      <c r="A44" s="2"/>
      <c r="B44" s="2"/>
      <c r="C44" s="2"/>
      <c r="D44" s="45" t="s">
        <v>88</v>
      </c>
      <c r="E44" s="2"/>
      <c r="F44" s="2"/>
      <c r="G44" s="2"/>
      <c r="H44" s="82"/>
      <c r="I44" s="2"/>
      <c r="J44" s="82"/>
      <c r="K44" s="2"/>
      <c r="L44" s="2"/>
      <c r="M44" s="2"/>
      <c r="N44" s="2" t="s">
        <v>89</v>
      </c>
      <c r="O44" s="98">
        <v>5.3</v>
      </c>
      <c r="P44" s="80"/>
      <c r="Q44" s="4">
        <v>6.1</v>
      </c>
      <c r="R44" s="4"/>
      <c r="S44" s="2">
        <v>10.2</v>
      </c>
      <c r="T44" s="2"/>
      <c r="U44" s="99" t="s">
        <v>76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5"/>
      <c r="AQ44" s="100" t="s">
        <v>90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3.5" customHeight="1">
      <c r="A45" s="2"/>
      <c r="B45" s="2"/>
      <c r="C45" s="2"/>
      <c r="D45" s="2" t="s">
        <v>91</v>
      </c>
      <c r="E45" s="101">
        <f>INDEX($AP$15:$BA$42,MATCH($F$5,$AP$15:$AP$42,0),11)</f>
        <v>4200000</v>
      </c>
      <c r="F45" s="101">
        <v>5562000</v>
      </c>
      <c r="G45" s="101"/>
      <c r="H45" s="70">
        <v>1362000</v>
      </c>
      <c r="I45" s="2"/>
      <c r="J45" s="71">
        <v>-0.24489999999999998</v>
      </c>
      <c r="K45" s="49"/>
      <c r="L45" s="2"/>
      <c r="M45" s="49"/>
      <c r="N45" s="2"/>
      <c r="O45" s="102"/>
      <c r="P45" s="103"/>
      <c r="Q45" s="4"/>
      <c r="R45" s="4"/>
      <c r="S45" s="2">
        <v>8.3</v>
      </c>
      <c r="T45" s="2"/>
      <c r="U45" s="10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5"/>
      <c r="AQ45" s="5"/>
      <c r="AR45" s="94" t="s">
        <v>23</v>
      </c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3.5" customHeight="1">
      <c r="A46" s="2"/>
      <c r="B46" s="2"/>
      <c r="C46" s="2"/>
      <c r="D46" s="2" t="s">
        <v>92</v>
      </c>
      <c r="E46" s="101">
        <v>36000</v>
      </c>
      <c r="F46" s="101">
        <v>162000</v>
      </c>
      <c r="G46" s="101"/>
      <c r="H46" s="59">
        <v>126000</v>
      </c>
      <c r="I46" s="2"/>
      <c r="J46" s="60">
        <v>-0.7778</v>
      </c>
      <c r="K46" s="49"/>
      <c r="L46" s="2"/>
      <c r="M46" s="49"/>
      <c r="N46" s="2"/>
      <c r="O46" s="80"/>
      <c r="P46" s="80"/>
      <c r="Q46" s="4"/>
      <c r="R46" s="4"/>
      <c r="S46" s="2"/>
      <c r="T46" s="2"/>
      <c r="U46" s="7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5"/>
      <c r="AQ46" s="5"/>
      <c r="AR46" s="94" t="s">
        <v>93</v>
      </c>
      <c r="AS46" s="5"/>
      <c r="AT46" s="5"/>
      <c r="AU46" s="5"/>
      <c r="AV46" s="5"/>
      <c r="AW46" s="5"/>
      <c r="AX46" s="5"/>
      <c r="AY46" s="5"/>
      <c r="AZ46" s="5"/>
      <c r="BA46" s="105">
        <v>20503000</v>
      </c>
      <c r="BB46" s="5"/>
    </row>
    <row r="47" spans="1:54" ht="13.5" customHeight="1">
      <c r="A47" s="2"/>
      <c r="B47" s="2"/>
      <c r="C47" s="2"/>
      <c r="D47" s="2" t="s">
        <v>94</v>
      </c>
      <c r="E47" s="101">
        <v>2638000</v>
      </c>
      <c r="F47" s="101">
        <v>2686000</v>
      </c>
      <c r="G47" s="101"/>
      <c r="H47" s="59">
        <v>48000</v>
      </c>
      <c r="I47" s="2"/>
      <c r="J47" s="60">
        <v>-0.0179</v>
      </c>
      <c r="K47" s="49"/>
      <c r="L47" s="2"/>
      <c r="M47" s="49"/>
      <c r="N47" s="2"/>
      <c r="O47" s="80"/>
      <c r="P47" s="80"/>
      <c r="Q47" s="4"/>
      <c r="R47" s="4"/>
      <c r="S47" s="2">
        <v>35.2</v>
      </c>
      <c r="T47" s="2"/>
      <c r="U47" s="7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5"/>
      <c r="AQ47" s="5"/>
      <c r="AR47" s="94" t="s">
        <v>95</v>
      </c>
      <c r="AS47" s="5"/>
      <c r="AT47" s="5"/>
      <c r="AU47" s="5"/>
      <c r="AV47" s="5"/>
      <c r="AW47" s="5"/>
      <c r="AX47" s="39">
        <v>134550000</v>
      </c>
      <c r="AY47" s="39">
        <v>123708000</v>
      </c>
      <c r="AZ47" s="5"/>
      <c r="BA47" s="106">
        <v>688000</v>
      </c>
      <c r="BB47" s="5"/>
    </row>
    <row r="48" spans="1:54" ht="13.5" customHeight="1">
      <c r="A48" s="2"/>
      <c r="B48" s="2"/>
      <c r="C48" s="2"/>
      <c r="D48" s="2" t="s">
        <v>96</v>
      </c>
      <c r="E48" s="101">
        <v>20503000</v>
      </c>
      <c r="F48" s="101">
        <v>15534000</v>
      </c>
      <c r="G48" s="101"/>
      <c r="H48" s="59">
        <v>4969000</v>
      </c>
      <c r="I48" s="2"/>
      <c r="J48" s="60">
        <v>0.31989999999999996</v>
      </c>
      <c r="K48" s="49"/>
      <c r="L48" s="2"/>
      <c r="M48" s="49"/>
      <c r="N48" s="2" t="s">
        <v>97</v>
      </c>
      <c r="O48" s="107">
        <v>31</v>
      </c>
      <c r="P48" s="108"/>
      <c r="Q48" s="4">
        <v>32.2</v>
      </c>
      <c r="R48" s="4"/>
      <c r="S48" s="2">
        <v>33.5</v>
      </c>
      <c r="T48" s="2"/>
      <c r="U48" s="99" t="s">
        <v>76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5"/>
      <c r="AQ48" s="5"/>
      <c r="AR48" s="94" t="s">
        <v>98</v>
      </c>
      <c r="AS48" s="5"/>
      <c r="AT48" s="5"/>
      <c r="AU48" s="5"/>
      <c r="AV48" s="5"/>
      <c r="AW48" s="5"/>
      <c r="AX48" s="109">
        <v>92721000</v>
      </c>
      <c r="AY48" s="109">
        <v>86409000</v>
      </c>
      <c r="AZ48" s="5"/>
      <c r="BA48" s="110">
        <f>SUM(BA43:BA47)</f>
        <v>21191000</v>
      </c>
      <c r="BB48" s="5"/>
    </row>
    <row r="49" spans="1:54" ht="13.5" customHeight="1">
      <c r="A49" s="2"/>
      <c r="B49" s="2"/>
      <c r="C49" s="2"/>
      <c r="D49" s="45" t="s">
        <v>99</v>
      </c>
      <c r="E49" s="76">
        <v>688000</v>
      </c>
      <c r="F49" s="76">
        <v>393000</v>
      </c>
      <c r="G49" s="76"/>
      <c r="H49" s="59">
        <v>295000</v>
      </c>
      <c r="I49" s="2"/>
      <c r="J49" s="60">
        <v>0.7506</v>
      </c>
      <c r="K49" s="49"/>
      <c r="L49" s="2"/>
      <c r="M49" s="49"/>
      <c r="N49" s="45" t="s">
        <v>100</v>
      </c>
      <c r="O49" s="111"/>
      <c r="P49" s="112"/>
      <c r="Q49" s="4"/>
      <c r="R49" s="4"/>
      <c r="S49" s="2">
        <v>31.4</v>
      </c>
      <c r="T49" s="2"/>
      <c r="U49" s="104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5"/>
      <c r="AQ49" s="5"/>
      <c r="AR49" s="94" t="s">
        <v>101</v>
      </c>
      <c r="AS49" s="5"/>
      <c r="AT49" s="5"/>
      <c r="AU49" s="5"/>
      <c r="AV49" s="5"/>
      <c r="AW49" s="5"/>
      <c r="AX49" s="39">
        <f>AX47-AX48</f>
        <v>41829000</v>
      </c>
      <c r="AY49" s="39">
        <f>AY47-AY48</f>
        <v>37299000</v>
      </c>
      <c r="AZ49" s="5"/>
      <c r="BA49" s="5"/>
      <c r="BB49" s="5"/>
    </row>
    <row r="50" spans="1:54" ht="13.5" customHeight="1">
      <c r="A50" s="2"/>
      <c r="B50" s="2"/>
      <c r="C50" s="2"/>
      <c r="D50" s="45" t="s">
        <v>102</v>
      </c>
      <c r="E50" s="113">
        <f>SUM(E45:E49)</f>
        <v>28065000</v>
      </c>
      <c r="F50" s="113">
        <f>SUM(F45:F49)</f>
        <v>24337000</v>
      </c>
      <c r="G50" s="113"/>
      <c r="H50" s="59">
        <v>3728000</v>
      </c>
      <c r="I50" s="2"/>
      <c r="J50" s="60">
        <v>0.1532</v>
      </c>
      <c r="K50" s="49"/>
      <c r="L50" s="2"/>
      <c r="M50" s="49"/>
      <c r="N50" s="2"/>
      <c r="O50" s="114"/>
      <c r="P50" s="114"/>
      <c r="Q50" s="4"/>
      <c r="R50" s="4"/>
      <c r="S50" s="2"/>
      <c r="T50" s="2"/>
      <c r="U50" s="7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5"/>
      <c r="AQ50" s="5"/>
      <c r="AR50" s="94" t="s">
        <v>103</v>
      </c>
      <c r="AS50" s="5"/>
      <c r="AT50" s="5"/>
      <c r="AU50" s="5"/>
      <c r="AV50" s="5"/>
      <c r="AW50" s="5"/>
      <c r="AX50" s="115"/>
      <c r="AY50" s="115"/>
      <c r="AZ50" s="5"/>
      <c r="BA50" s="105">
        <v>12843000</v>
      </c>
      <c r="BB50" s="5"/>
    </row>
    <row r="51" spans="1:54" ht="13.5" customHeight="1">
      <c r="A51" s="2"/>
      <c r="B51" s="2"/>
      <c r="C51" s="2"/>
      <c r="D51" s="45" t="s">
        <v>104</v>
      </c>
      <c r="E51" s="2"/>
      <c r="F51" s="2"/>
      <c r="G51" s="2"/>
      <c r="H51" s="52"/>
      <c r="I51" s="2"/>
      <c r="J51" s="53"/>
      <c r="K51" s="49"/>
      <c r="L51" s="49"/>
      <c r="M51" s="49"/>
      <c r="N51" s="2"/>
      <c r="O51" s="114"/>
      <c r="P51" s="114"/>
      <c r="Q51" s="4"/>
      <c r="R51" s="4"/>
      <c r="S51" s="2">
        <v>15.1</v>
      </c>
      <c r="T51" s="2"/>
      <c r="U51" s="77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5"/>
      <c r="AQ51" s="5"/>
      <c r="AR51" s="94" t="s">
        <v>105</v>
      </c>
      <c r="AS51" s="5"/>
      <c r="AT51" s="5"/>
      <c r="AU51" s="5"/>
      <c r="AV51" s="5"/>
      <c r="AW51" s="5"/>
      <c r="AX51" s="115"/>
      <c r="AY51" s="115"/>
      <c r="AZ51" s="5"/>
      <c r="BA51" s="105">
        <v>24933000</v>
      </c>
      <c r="BB51" s="5"/>
    </row>
    <row r="52" spans="1:54" ht="13.5" customHeight="1">
      <c r="A52" s="2"/>
      <c r="B52" s="2"/>
      <c r="C52" s="2"/>
      <c r="D52" s="45" t="s">
        <v>106</v>
      </c>
      <c r="E52" s="101">
        <v>12843000</v>
      </c>
      <c r="F52" s="101">
        <v>11484000</v>
      </c>
      <c r="G52" s="101"/>
      <c r="H52" s="70">
        <v>1359000</v>
      </c>
      <c r="I52" s="2"/>
      <c r="J52" s="71">
        <v>0.1183</v>
      </c>
      <c r="K52" s="49"/>
      <c r="L52" s="49"/>
      <c r="M52" s="49"/>
      <c r="N52" s="45" t="s">
        <v>107</v>
      </c>
      <c r="O52" s="107">
        <v>11.8</v>
      </c>
      <c r="P52" s="108"/>
      <c r="Q52" s="4">
        <v>11.1</v>
      </c>
      <c r="R52" s="4"/>
      <c r="S52" s="2">
        <v>13.5</v>
      </c>
      <c r="T52" s="2"/>
      <c r="U52" s="81" t="s">
        <v>108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5"/>
      <c r="AQ52" s="5"/>
      <c r="AR52" s="94" t="s">
        <v>109</v>
      </c>
      <c r="AS52" s="5"/>
      <c r="AT52" s="5"/>
      <c r="AU52" s="5"/>
      <c r="AV52" s="5"/>
      <c r="AW52" s="5"/>
      <c r="AX52" s="39">
        <v>25827000</v>
      </c>
      <c r="AY52" s="39">
        <v>23478000</v>
      </c>
      <c r="AZ52" s="5"/>
      <c r="BA52" s="110">
        <v>9411000</v>
      </c>
      <c r="BB52" s="5"/>
    </row>
    <row r="53" spans="1:54" ht="13.5" customHeight="1">
      <c r="A53" s="2"/>
      <c r="B53" s="2"/>
      <c r="C53" s="2"/>
      <c r="D53" s="45" t="s">
        <v>110</v>
      </c>
      <c r="E53" s="101">
        <v>24933000</v>
      </c>
      <c r="F53" s="101">
        <v>21939000</v>
      </c>
      <c r="G53" s="101"/>
      <c r="H53" s="59">
        <v>2994000</v>
      </c>
      <c r="I53" s="2"/>
      <c r="J53" s="60">
        <v>0.1365</v>
      </c>
      <c r="K53" s="49"/>
      <c r="L53" s="49"/>
      <c r="M53" s="49"/>
      <c r="N53" s="116" t="s">
        <v>111</v>
      </c>
      <c r="O53" s="116"/>
      <c r="P53" s="116"/>
      <c r="Q53" s="116"/>
      <c r="R53" s="4"/>
      <c r="S53" s="2">
        <v>11.3</v>
      </c>
      <c r="T53" s="2"/>
      <c r="U53" s="8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5"/>
      <c r="AQ53" s="5"/>
      <c r="AR53" s="94" t="s">
        <v>112</v>
      </c>
      <c r="AS53" s="5"/>
      <c r="AT53" s="5"/>
      <c r="AU53" s="5"/>
      <c r="AV53" s="5"/>
      <c r="AW53" s="5"/>
      <c r="AX53" s="115">
        <v>222000</v>
      </c>
      <c r="AY53" s="115">
        <v>267000</v>
      </c>
      <c r="AZ53" s="5"/>
      <c r="BA53" s="105">
        <f>SUM(BA50:BA52)</f>
        <v>47187000</v>
      </c>
      <c r="BB53" s="5"/>
    </row>
    <row r="54" spans="1:54" ht="13.5" customHeight="1">
      <c r="A54" s="2"/>
      <c r="B54" s="2"/>
      <c r="C54" s="2"/>
      <c r="D54" s="45" t="s">
        <v>113</v>
      </c>
      <c r="E54" s="113">
        <v>9411000</v>
      </c>
      <c r="F54" s="113">
        <v>7860000</v>
      </c>
      <c r="G54" s="113"/>
      <c r="H54" s="59">
        <v>1551000</v>
      </c>
      <c r="I54" s="2"/>
      <c r="J54" s="60">
        <v>0.1973</v>
      </c>
      <c r="K54" s="49"/>
      <c r="L54" s="49"/>
      <c r="M54" s="49"/>
      <c r="N54" s="116"/>
      <c r="O54" s="116"/>
      <c r="P54" s="116"/>
      <c r="Q54" s="116"/>
      <c r="R54" s="4"/>
      <c r="S54" s="2"/>
      <c r="T54" s="2"/>
      <c r="U54" s="7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5"/>
      <c r="AQ54" s="5"/>
      <c r="AR54" s="5"/>
      <c r="AS54" s="5"/>
      <c r="AT54" s="5"/>
      <c r="AU54" s="5"/>
      <c r="AV54" s="5"/>
      <c r="AW54" s="5"/>
      <c r="AX54" s="109">
        <v>2316000</v>
      </c>
      <c r="AY54" s="109">
        <v>2163000</v>
      </c>
      <c r="AZ54" s="5"/>
      <c r="BA54" s="105">
        <v>8235000</v>
      </c>
      <c r="BB54" s="5"/>
    </row>
    <row r="55" spans="1:54" ht="13.5" customHeight="1">
      <c r="A55" s="2"/>
      <c r="B55" s="2"/>
      <c r="C55" s="2"/>
      <c r="D55" s="45"/>
      <c r="E55" s="117">
        <f>SUM(E52:E54)</f>
        <v>47187000</v>
      </c>
      <c r="F55" s="101">
        <f>SUM(F52:F54)</f>
        <v>41283000</v>
      </c>
      <c r="G55" s="101"/>
      <c r="H55" s="59">
        <v>5904000</v>
      </c>
      <c r="I55" s="2"/>
      <c r="J55" s="60">
        <v>0.14300000000000002</v>
      </c>
      <c r="K55" s="49"/>
      <c r="L55" s="49"/>
      <c r="M55" s="49"/>
      <c r="N55" s="2"/>
      <c r="O55" s="80"/>
      <c r="P55" s="80"/>
      <c r="Q55" s="4"/>
      <c r="R55" s="4"/>
      <c r="S55" s="118">
        <v>0.3</v>
      </c>
      <c r="T55" s="118"/>
      <c r="U55" s="77"/>
      <c r="V55" s="118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5"/>
      <c r="AQ55" s="5"/>
      <c r="AR55" s="5"/>
      <c r="AS55" s="5"/>
      <c r="AT55" s="5"/>
      <c r="AU55" s="5"/>
      <c r="AV55" s="5"/>
      <c r="AW55" s="5"/>
      <c r="AX55" s="109">
        <f>SUM(AX52:AX54)</f>
        <v>28365000</v>
      </c>
      <c r="AY55" s="109">
        <f>SUM(AY52:AY54)</f>
        <v>25908000</v>
      </c>
      <c r="AZ55" s="5"/>
      <c r="BA55" s="110">
        <f>BA53-BA54</f>
        <v>38952000</v>
      </c>
      <c r="BB55" s="5"/>
    </row>
    <row r="56" spans="1:54" ht="13.5" customHeight="1">
      <c r="A56" s="2"/>
      <c r="B56" s="2"/>
      <c r="C56" s="2"/>
      <c r="D56" s="45" t="s">
        <v>114</v>
      </c>
      <c r="E56" s="101">
        <v>8235000</v>
      </c>
      <c r="F56" s="101">
        <v>6360000</v>
      </c>
      <c r="G56" s="101"/>
      <c r="H56" s="59">
        <v>1875000</v>
      </c>
      <c r="I56" s="2"/>
      <c r="J56" s="60">
        <v>0.2948</v>
      </c>
      <c r="K56" s="49"/>
      <c r="L56" s="49"/>
      <c r="M56" s="49"/>
      <c r="N56" s="45" t="s">
        <v>115</v>
      </c>
      <c r="O56" s="119">
        <v>0.2973</v>
      </c>
      <c r="P56" s="120"/>
      <c r="Q56" s="120">
        <f>F71/F58</f>
        <v>0.28344583192710093</v>
      </c>
      <c r="R56" s="4"/>
      <c r="S56" s="118">
        <v>0.45</v>
      </c>
      <c r="T56" s="118"/>
      <c r="U56" s="99" t="s">
        <v>108</v>
      </c>
      <c r="V56" s="118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5"/>
      <c r="AQ56" s="5"/>
      <c r="AR56" s="5"/>
      <c r="AS56" s="5"/>
      <c r="AT56" s="5"/>
      <c r="AU56" s="5"/>
      <c r="AV56" s="5"/>
      <c r="AW56" s="5"/>
      <c r="AX56" s="39">
        <f>AX49-AX55</f>
        <v>13464000</v>
      </c>
      <c r="AY56" s="39">
        <f>AY49-AY55</f>
        <v>11391000</v>
      </c>
      <c r="AZ56" s="5"/>
      <c r="BA56" s="110">
        <f>BA48+BA55</f>
        <v>60143000</v>
      </c>
      <c r="BB56" s="5"/>
    </row>
    <row r="57" spans="1:54" ht="13.5" customHeight="1">
      <c r="A57" s="2"/>
      <c r="B57" s="2"/>
      <c r="C57" s="2"/>
      <c r="D57" s="45" t="s">
        <v>116</v>
      </c>
      <c r="E57" s="113">
        <f>E55-E56</f>
        <v>38952000</v>
      </c>
      <c r="F57" s="113">
        <f>F55-F56</f>
        <v>34923000</v>
      </c>
      <c r="G57" s="113"/>
      <c r="H57" s="59">
        <v>4029000</v>
      </c>
      <c r="I57" s="2"/>
      <c r="J57" s="60">
        <v>0.11539999999999999</v>
      </c>
      <c r="K57" s="49"/>
      <c r="L57" s="49"/>
      <c r="M57" s="49"/>
      <c r="N57" s="2"/>
      <c r="O57" s="91"/>
      <c r="P57" s="80"/>
      <c r="Q57" s="4"/>
      <c r="R57" s="4"/>
      <c r="S57" s="118">
        <v>0.66</v>
      </c>
      <c r="T57" s="118"/>
      <c r="U57" s="104"/>
      <c r="V57" s="118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3.5" customHeight="1">
      <c r="A58" s="2"/>
      <c r="B58" s="2"/>
      <c r="C58" s="2"/>
      <c r="D58" s="76" t="s">
        <v>117</v>
      </c>
      <c r="E58" s="113">
        <f>E50+E57</f>
        <v>67017000</v>
      </c>
      <c r="F58" s="113">
        <f>F50+F57</f>
        <v>59260000</v>
      </c>
      <c r="G58" s="113"/>
      <c r="H58" s="59">
        <v>7757000</v>
      </c>
      <c r="I58" s="2"/>
      <c r="J58" s="60">
        <v>0.1309</v>
      </c>
      <c r="K58" s="49"/>
      <c r="L58" s="49"/>
      <c r="M58" s="49"/>
      <c r="N58" s="2"/>
      <c r="O58" s="121"/>
      <c r="P58" s="80"/>
      <c r="Q58" s="4"/>
      <c r="R58" s="4"/>
      <c r="S58" s="2"/>
      <c r="T58" s="2"/>
      <c r="U58" s="7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3.5" customHeight="1">
      <c r="A59" s="2"/>
      <c r="B59" s="2"/>
      <c r="C59" s="2"/>
      <c r="D59" s="2"/>
      <c r="E59" s="2"/>
      <c r="F59" s="2"/>
      <c r="G59" s="2"/>
      <c r="H59" s="52"/>
      <c r="I59" s="2"/>
      <c r="J59" s="53"/>
      <c r="K59" s="49"/>
      <c r="L59" s="49"/>
      <c r="M59" s="49"/>
      <c r="N59" s="2"/>
      <c r="O59" s="80"/>
      <c r="P59" s="80"/>
      <c r="Q59" s="4"/>
      <c r="R59" s="4"/>
      <c r="S59" s="2">
        <v>29.7</v>
      </c>
      <c r="T59" s="2"/>
      <c r="U59" s="7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22" t="s">
        <v>29</v>
      </c>
      <c r="BB59" s="5"/>
    </row>
    <row r="60" spans="1:54" ht="13.5" customHeight="1">
      <c r="A60" s="2"/>
      <c r="B60" s="2"/>
      <c r="C60" s="2"/>
      <c r="D60" s="45" t="s">
        <v>118</v>
      </c>
      <c r="E60" s="2"/>
      <c r="F60" s="2"/>
      <c r="G60" s="2"/>
      <c r="H60" s="55"/>
      <c r="I60" s="2"/>
      <c r="J60" s="56"/>
      <c r="K60" s="49"/>
      <c r="L60" s="49"/>
      <c r="M60" s="49"/>
      <c r="N60" s="45" t="s">
        <v>119</v>
      </c>
      <c r="O60" s="85">
        <v>35.17</v>
      </c>
      <c r="P60" s="80"/>
      <c r="Q60" s="80">
        <f>F27/(F30)</f>
        <v>31.12295081967213</v>
      </c>
      <c r="R60" s="4"/>
      <c r="S60" s="2">
        <v>17.2</v>
      </c>
      <c r="T60" s="2"/>
      <c r="U60" s="81" t="s">
        <v>108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105">
        <v>10533000</v>
      </c>
      <c r="BB60" s="5"/>
    </row>
    <row r="61" spans="1:54" ht="13.5" customHeight="1">
      <c r="A61" s="2"/>
      <c r="B61" s="2"/>
      <c r="C61" s="2"/>
      <c r="D61" s="45" t="s">
        <v>120</v>
      </c>
      <c r="E61" s="21" t="s">
        <v>29</v>
      </c>
      <c r="F61" s="2"/>
      <c r="G61" s="2"/>
      <c r="H61" s="55"/>
      <c r="I61" s="2"/>
      <c r="J61" s="56"/>
      <c r="K61" s="49"/>
      <c r="L61" s="49"/>
      <c r="M61" s="49"/>
      <c r="N61" s="123"/>
      <c r="O61" s="124"/>
      <c r="P61" s="125"/>
      <c r="Q61" s="120"/>
      <c r="R61" s="4"/>
      <c r="S61" s="2">
        <v>8.1</v>
      </c>
      <c r="T61" s="2"/>
      <c r="U61" s="84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105">
        <v>1869000</v>
      </c>
      <c r="BB61" s="5"/>
    </row>
    <row r="62" spans="1:54" ht="13.5" customHeight="1">
      <c r="A62" s="2"/>
      <c r="B62" s="2"/>
      <c r="C62" s="2"/>
      <c r="D62" s="2" t="s">
        <v>121</v>
      </c>
      <c r="E62" s="101">
        <f>INDEX($AP$15:$BA$42,MATCH($F$5,$AP$15:$AP$42,0),12)</f>
        <v>10160000</v>
      </c>
      <c r="F62" s="101">
        <v>7938000</v>
      </c>
      <c r="G62" s="101"/>
      <c r="H62" s="70">
        <v>2222000</v>
      </c>
      <c r="I62" s="2"/>
      <c r="J62" s="71">
        <v>0.27990000000000004</v>
      </c>
      <c r="K62" s="49"/>
      <c r="L62" s="49"/>
      <c r="M62" s="49"/>
      <c r="N62" s="2"/>
      <c r="O62" s="120"/>
      <c r="P62" s="120"/>
      <c r="Q62" s="120"/>
      <c r="R62" s="4"/>
      <c r="S62" s="2"/>
      <c r="T62" s="2"/>
      <c r="U62" s="7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105">
        <v>1233000</v>
      </c>
      <c r="BB62" s="5"/>
    </row>
    <row r="63" spans="1:54" ht="13.5" customHeight="1">
      <c r="A63" s="2"/>
      <c r="B63" s="2"/>
      <c r="C63" s="2"/>
      <c r="D63" s="2" t="s">
        <v>122</v>
      </c>
      <c r="E63" s="101">
        <v>1869000</v>
      </c>
      <c r="F63" s="101">
        <v>1656000</v>
      </c>
      <c r="G63" s="101"/>
      <c r="H63" s="59">
        <v>213000</v>
      </c>
      <c r="I63" s="2"/>
      <c r="J63" s="60">
        <v>0.12860000000000002</v>
      </c>
      <c r="K63" s="49"/>
      <c r="L63" s="49"/>
      <c r="M63" s="49"/>
      <c r="N63" s="2"/>
      <c r="O63" s="4"/>
      <c r="P63" s="4"/>
      <c r="Q63" s="4"/>
      <c r="R63" s="4"/>
      <c r="S63" s="49">
        <v>0.0755</v>
      </c>
      <c r="T63" s="49"/>
      <c r="U63" s="77"/>
      <c r="V63" s="49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110">
        <v>2619000</v>
      </c>
      <c r="BB63" s="5"/>
    </row>
    <row r="64" spans="1:54" ht="13.5" customHeight="1">
      <c r="A64" s="2"/>
      <c r="B64" s="2"/>
      <c r="C64" s="2"/>
      <c r="D64" s="2" t="s">
        <v>123</v>
      </c>
      <c r="E64" s="101">
        <v>1233000</v>
      </c>
      <c r="F64" s="101">
        <v>1290000</v>
      </c>
      <c r="G64" s="101"/>
      <c r="H64" s="59">
        <v>57000</v>
      </c>
      <c r="I64" s="2"/>
      <c r="J64" s="60">
        <v>-0.044199999999999996</v>
      </c>
      <c r="K64" s="49"/>
      <c r="L64" s="49"/>
      <c r="M64" s="49"/>
      <c r="N64" s="45" t="s">
        <v>124</v>
      </c>
      <c r="O64" s="119">
        <v>0.0665</v>
      </c>
      <c r="P64" s="120"/>
      <c r="Q64" s="120">
        <f>F35/F18</f>
        <v>0.05434571733436803</v>
      </c>
      <c r="R64" s="4"/>
      <c r="S64" s="49">
        <v>0.0612</v>
      </c>
      <c r="T64" s="49"/>
      <c r="U64" s="99" t="s">
        <v>68</v>
      </c>
      <c r="V64" s="49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105">
        <f>SUM(BA60:BA63)</f>
        <v>16254000</v>
      </c>
      <c r="BB64" s="5"/>
    </row>
    <row r="65" spans="1:54" ht="13.5" customHeight="1">
      <c r="A65" s="2"/>
      <c r="B65" s="2"/>
      <c r="C65" s="2"/>
      <c r="D65" s="2" t="s">
        <v>125</v>
      </c>
      <c r="E65" s="113">
        <v>2619000</v>
      </c>
      <c r="F65" s="113">
        <v>2166000</v>
      </c>
      <c r="G65" s="113"/>
      <c r="H65" s="59">
        <v>453000</v>
      </c>
      <c r="I65" s="2"/>
      <c r="J65" s="60">
        <v>0.2091</v>
      </c>
      <c r="K65" s="49"/>
      <c r="L65" s="49"/>
      <c r="M65" s="49"/>
      <c r="N65" s="2"/>
      <c r="O65" s="126"/>
      <c r="P65" s="120"/>
      <c r="Q65" s="120"/>
      <c r="R65" s="4"/>
      <c r="S65" s="49">
        <v>0.042</v>
      </c>
      <c r="T65" s="49"/>
      <c r="U65" s="104"/>
      <c r="V65" s="49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3.5" customHeight="1">
      <c r="A66" s="2"/>
      <c r="B66" s="2"/>
      <c r="C66" s="2"/>
      <c r="D66" s="2" t="s">
        <v>126</v>
      </c>
      <c r="E66" s="101">
        <f>SUM(E62:E65)</f>
        <v>15881000</v>
      </c>
      <c r="F66" s="101">
        <f>SUM(F62:F65)</f>
        <v>13050000</v>
      </c>
      <c r="G66" s="101"/>
      <c r="H66" s="59">
        <v>2831000</v>
      </c>
      <c r="I66" s="2"/>
      <c r="J66" s="60">
        <v>0.2169</v>
      </c>
      <c r="K66" s="49"/>
      <c r="L66" s="49"/>
      <c r="M66" s="49"/>
      <c r="N66" s="2"/>
      <c r="O66" s="4"/>
      <c r="P66" s="4"/>
      <c r="Q66" s="4"/>
      <c r="R66" s="4"/>
      <c r="S66" s="2"/>
      <c r="T66" s="2"/>
      <c r="U66" s="77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05">
        <v>3051000</v>
      </c>
      <c r="BB66" s="5"/>
    </row>
    <row r="67" spans="1:54" ht="13.5" customHeight="1">
      <c r="A67" s="2"/>
      <c r="B67" s="2"/>
      <c r="C67" s="2"/>
      <c r="D67" s="45" t="s">
        <v>127</v>
      </c>
      <c r="E67" s="2"/>
      <c r="F67" s="2"/>
      <c r="G67" s="2"/>
      <c r="H67" s="52"/>
      <c r="I67" s="2"/>
      <c r="J67" s="53"/>
      <c r="K67" s="49"/>
      <c r="L67" s="49"/>
      <c r="M67" s="49"/>
      <c r="N67" s="2"/>
      <c r="O67" s="4"/>
      <c r="P67" s="4"/>
      <c r="Q67" s="4"/>
      <c r="R67" s="4"/>
      <c r="S67" s="49">
        <v>0.172</v>
      </c>
      <c r="T67" s="49"/>
      <c r="U67" s="77"/>
      <c r="V67" s="49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110">
        <v>1134000</v>
      </c>
      <c r="BB67" s="5"/>
    </row>
    <row r="68" spans="1:54" ht="13.5" customHeight="1">
      <c r="A68" s="2"/>
      <c r="B68" s="2"/>
      <c r="C68" s="2"/>
      <c r="D68" s="2" t="s">
        <v>128</v>
      </c>
      <c r="E68" s="101">
        <v>3051000</v>
      </c>
      <c r="F68" s="101">
        <v>2889000</v>
      </c>
      <c r="G68" s="101"/>
      <c r="H68" s="70">
        <v>162000</v>
      </c>
      <c r="I68" s="2"/>
      <c r="J68" s="71">
        <v>0.056100000000000004</v>
      </c>
      <c r="K68" s="49"/>
      <c r="L68" s="49"/>
      <c r="M68" s="49"/>
      <c r="N68" s="45" t="s">
        <v>129</v>
      </c>
      <c r="O68" s="127">
        <v>0.1512</v>
      </c>
      <c r="P68" s="120"/>
      <c r="Q68" s="120">
        <v>0.123</v>
      </c>
      <c r="R68" s="4"/>
      <c r="S68" s="49">
        <v>0.123</v>
      </c>
      <c r="T68" s="49"/>
      <c r="U68" s="81" t="s">
        <v>108</v>
      </c>
      <c r="V68" s="49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105">
        <f>BA66+BA67</f>
        <v>4185000</v>
      </c>
      <c r="BB68" s="5"/>
    </row>
    <row r="69" spans="1:54" ht="13.5" customHeight="1">
      <c r="A69" s="2"/>
      <c r="B69" s="2"/>
      <c r="C69" s="2"/>
      <c r="D69" s="2" t="s">
        <v>130</v>
      </c>
      <c r="E69" s="113">
        <v>1134000</v>
      </c>
      <c r="F69" s="76">
        <v>858000</v>
      </c>
      <c r="G69" s="76"/>
      <c r="H69" s="59">
        <v>276000</v>
      </c>
      <c r="I69" s="2"/>
      <c r="J69" s="60">
        <v>0.32170000000000004</v>
      </c>
      <c r="K69" s="49"/>
      <c r="L69" s="49"/>
      <c r="M69" s="49"/>
      <c r="N69" s="2"/>
      <c r="O69" s="4"/>
      <c r="P69" s="4"/>
      <c r="Q69" s="4"/>
      <c r="R69" s="4"/>
      <c r="S69" s="49">
        <v>0.086</v>
      </c>
      <c r="T69" s="49"/>
      <c r="U69" s="84"/>
      <c r="V69" s="49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105">
        <f>BA64+BA68</f>
        <v>20439000</v>
      </c>
      <c r="BB69" s="5"/>
    </row>
    <row r="70" spans="1:54" ht="13.5" customHeight="1">
      <c r="A70" s="2"/>
      <c r="B70" s="2"/>
      <c r="C70" s="2"/>
      <c r="D70" s="2" t="s">
        <v>131</v>
      </c>
      <c r="E70" s="101">
        <f>E68+E69</f>
        <v>4185000</v>
      </c>
      <c r="F70" s="2">
        <f>F68+F69</f>
        <v>3747000</v>
      </c>
      <c r="G70" s="2"/>
      <c r="H70" s="59">
        <v>3811000</v>
      </c>
      <c r="I70" s="2"/>
      <c r="J70" s="60">
        <v>0.11689999999999999</v>
      </c>
      <c r="K70" s="49"/>
      <c r="L70" s="49"/>
      <c r="M70" s="49"/>
      <c r="N70" s="2"/>
      <c r="O70" s="4"/>
      <c r="P70" s="4"/>
      <c r="Q70" s="4"/>
      <c r="R70" s="4"/>
      <c r="S70" s="2"/>
      <c r="T70" s="2"/>
      <c r="U70" s="7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3.5" customHeight="1">
      <c r="A71" s="2"/>
      <c r="B71" s="2"/>
      <c r="C71" s="2"/>
      <c r="D71" s="2" t="s">
        <v>132</v>
      </c>
      <c r="E71" s="101">
        <f>E66+E70</f>
        <v>20066000</v>
      </c>
      <c r="F71" s="101">
        <f>F66+F70</f>
        <v>16797000</v>
      </c>
      <c r="G71" s="101"/>
      <c r="H71" s="59">
        <v>3269000</v>
      </c>
      <c r="I71" s="2"/>
      <c r="J71" s="60">
        <v>0.19460000000000002</v>
      </c>
      <c r="K71" s="49"/>
      <c r="L71" s="49"/>
      <c r="M71" s="49"/>
      <c r="N71" s="45" t="s">
        <v>133</v>
      </c>
      <c r="O71" s="128"/>
      <c r="P71" s="4"/>
      <c r="Q71" s="4"/>
      <c r="R71" s="4"/>
      <c r="S71" s="49">
        <v>0.186</v>
      </c>
      <c r="T71" s="49"/>
      <c r="U71" s="77"/>
      <c r="V71" s="49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3.5" customHeight="1">
      <c r="A72" s="2"/>
      <c r="B72" s="2"/>
      <c r="C72" s="2"/>
      <c r="D72" s="2"/>
      <c r="E72" s="2"/>
      <c r="F72" s="2"/>
      <c r="G72" s="2"/>
      <c r="H72" s="52"/>
      <c r="I72" s="2"/>
      <c r="J72" s="53"/>
      <c r="K72" s="49"/>
      <c r="L72" s="49"/>
      <c r="M72" s="49"/>
      <c r="N72" s="45" t="s">
        <v>134</v>
      </c>
      <c r="O72" s="119">
        <v>0.2026</v>
      </c>
      <c r="P72" s="120"/>
      <c r="Q72" s="120">
        <v>0.202</v>
      </c>
      <c r="R72" s="4"/>
      <c r="S72" s="49">
        <v>0.163</v>
      </c>
      <c r="T72" s="49"/>
      <c r="U72" s="81" t="s">
        <v>108</v>
      </c>
      <c r="V72" s="49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105">
        <v>10000000</v>
      </c>
      <c r="BB72" s="5"/>
    </row>
    <row r="73" spans="1:54" ht="13.5" customHeight="1">
      <c r="A73" s="2"/>
      <c r="B73" s="2"/>
      <c r="C73" s="2"/>
      <c r="D73" s="45" t="s">
        <v>135</v>
      </c>
      <c r="E73" s="2"/>
      <c r="F73" s="2"/>
      <c r="G73" s="2"/>
      <c r="H73" s="55"/>
      <c r="I73" s="2"/>
      <c r="J73" s="56"/>
      <c r="K73" s="49"/>
      <c r="L73" s="49"/>
      <c r="M73" s="49"/>
      <c r="N73" s="2"/>
      <c r="O73" s="129"/>
      <c r="P73" s="4"/>
      <c r="Q73" s="4"/>
      <c r="R73" s="4"/>
      <c r="S73" s="49">
        <v>0.128</v>
      </c>
      <c r="T73" s="49"/>
      <c r="U73" s="84"/>
      <c r="V73" s="49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105">
        <v>13530000</v>
      </c>
      <c r="BB73" s="5"/>
    </row>
    <row r="74" spans="1:54" ht="13.5" customHeight="1">
      <c r="A74" s="2"/>
      <c r="B74" s="2"/>
      <c r="C74" s="2"/>
      <c r="D74" s="45" t="s">
        <v>136</v>
      </c>
      <c r="E74" s="101">
        <v>10000000</v>
      </c>
      <c r="F74" s="101">
        <v>10000000</v>
      </c>
      <c r="G74" s="2"/>
      <c r="H74" s="70">
        <v>0</v>
      </c>
      <c r="I74" s="2"/>
      <c r="J74" s="71" t="s">
        <v>137</v>
      </c>
      <c r="K74" s="49"/>
      <c r="L74" s="49"/>
      <c r="M74" s="49"/>
      <c r="N74" s="2"/>
      <c r="O74" s="4"/>
      <c r="P74" s="4"/>
      <c r="Q74" s="4"/>
      <c r="R74" s="4"/>
      <c r="S74" s="2"/>
      <c r="T74" s="2"/>
      <c r="U74" s="7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105">
        <v>27134000</v>
      </c>
      <c r="BB74" s="5"/>
    </row>
    <row r="75" spans="1:54" ht="13.5" customHeight="1">
      <c r="A75" s="2"/>
      <c r="B75" s="2"/>
      <c r="C75" s="2"/>
      <c r="D75" s="2" t="s">
        <v>138</v>
      </c>
      <c r="E75" s="101">
        <v>13530000</v>
      </c>
      <c r="F75" s="101">
        <v>12501000</v>
      </c>
      <c r="G75" s="101"/>
      <c r="H75" s="59">
        <v>1029000</v>
      </c>
      <c r="I75" s="2"/>
      <c r="J75" s="60">
        <v>0.0823</v>
      </c>
      <c r="K75" s="49"/>
      <c r="L75" s="49"/>
      <c r="M75" s="49"/>
      <c r="N75" s="45" t="s">
        <v>139</v>
      </c>
      <c r="O75" s="4"/>
      <c r="P75" s="4"/>
      <c r="Q75" s="4"/>
      <c r="R75" s="4"/>
      <c r="S75" s="2">
        <v>0.9</v>
      </c>
      <c r="T75" s="2"/>
      <c r="U75" s="7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3.5" customHeight="1">
      <c r="A76" s="2"/>
      <c r="B76" s="2"/>
      <c r="C76" s="2"/>
      <c r="D76" s="2" t="s">
        <v>140</v>
      </c>
      <c r="E76" s="117">
        <f>E78-E74-E75-E77</f>
        <v>28041000</v>
      </c>
      <c r="F76" s="117">
        <f>F78-F74-F75</f>
        <v>19962000</v>
      </c>
      <c r="G76" s="117"/>
      <c r="H76" s="59">
        <v>8079000</v>
      </c>
      <c r="I76" s="2"/>
      <c r="J76" s="60">
        <v>0.4047</v>
      </c>
      <c r="K76" s="49"/>
      <c r="L76" s="49"/>
      <c r="M76" s="49"/>
      <c r="N76" s="45" t="s">
        <v>141</v>
      </c>
      <c r="O76" s="130">
        <v>1.1400000000000001</v>
      </c>
      <c r="P76" s="131"/>
      <c r="Q76" s="131">
        <f>F35/(F74)</f>
        <v>0.6723</v>
      </c>
      <c r="R76" s="4"/>
      <c r="S76" s="2">
        <v>0.87</v>
      </c>
      <c r="T76" s="2"/>
      <c r="U76" s="81" t="s">
        <v>108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41" ht="12" customHeight="1">
      <c r="A77" s="2"/>
      <c r="B77" s="2"/>
      <c r="C77" s="2"/>
      <c r="D77" s="45" t="s">
        <v>142</v>
      </c>
      <c r="E77" s="113">
        <v>-4620000</v>
      </c>
      <c r="F77" s="113">
        <v>0</v>
      </c>
      <c r="G77" s="113"/>
      <c r="H77" s="59">
        <v>4620000</v>
      </c>
      <c r="I77" s="2"/>
      <c r="J77" s="132"/>
      <c r="K77" s="49"/>
      <c r="L77" s="49"/>
      <c r="M77" s="49"/>
      <c r="N77" s="2"/>
      <c r="O77" s="133"/>
      <c r="P77" s="4"/>
      <c r="Q77" s="4"/>
      <c r="R77" s="4"/>
      <c r="S77" s="2">
        <v>0.83</v>
      </c>
      <c r="T77" s="2"/>
      <c r="U77" s="84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5" customHeight="1">
      <c r="A78" s="2"/>
      <c r="B78" s="2"/>
      <c r="C78" s="2"/>
      <c r="D78" s="2" t="s">
        <v>143</v>
      </c>
      <c r="E78" s="134">
        <f>E79-E71</f>
        <v>46951000</v>
      </c>
      <c r="F78" s="134">
        <f>F79-F71</f>
        <v>42463000</v>
      </c>
      <c r="G78" s="76"/>
      <c r="H78" s="59">
        <v>4488000</v>
      </c>
      <c r="I78" s="2"/>
      <c r="J78" s="60">
        <v>0.1057</v>
      </c>
      <c r="K78" s="49"/>
      <c r="L78" s="49"/>
      <c r="M78" s="49"/>
      <c r="N78" s="2"/>
      <c r="O78" s="4"/>
      <c r="P78" s="4"/>
      <c r="Q78" s="4"/>
      <c r="R78" s="4"/>
      <c r="S78" s="2"/>
      <c r="T78" s="2"/>
      <c r="U78" s="7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5" customHeight="1">
      <c r="A79" s="2"/>
      <c r="B79" s="2"/>
      <c r="C79" s="2"/>
      <c r="D79" s="76" t="s">
        <v>144</v>
      </c>
      <c r="E79" s="134">
        <f>E58</f>
        <v>67017000</v>
      </c>
      <c r="F79" s="134">
        <f>F58</f>
        <v>59260000</v>
      </c>
      <c r="G79" s="113"/>
      <c r="H79" s="59">
        <v>7757000</v>
      </c>
      <c r="I79" s="2"/>
      <c r="J79" s="60">
        <v>0.1309</v>
      </c>
      <c r="K79" s="49"/>
      <c r="L79" s="49"/>
      <c r="M79" s="49"/>
      <c r="N79" s="2"/>
      <c r="O79" s="4"/>
      <c r="P79" s="4"/>
      <c r="Q79" s="4"/>
      <c r="R79" s="4"/>
      <c r="S79" s="2">
        <v>7</v>
      </c>
      <c r="T79" s="2"/>
      <c r="U79" s="7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3.5" customHeight="1">
      <c r="A80" s="2"/>
      <c r="B80" s="2"/>
      <c r="C80" s="2"/>
      <c r="D80" s="76"/>
      <c r="E80" s="134"/>
      <c r="F80" s="134"/>
      <c r="G80" s="113"/>
      <c r="H80" s="135"/>
      <c r="I80" s="2"/>
      <c r="J80" s="136"/>
      <c r="K80" s="49"/>
      <c r="L80" s="49"/>
      <c r="M80" s="49"/>
      <c r="N80" s="45" t="s">
        <v>145</v>
      </c>
      <c r="O80" s="130">
        <v>5.03</v>
      </c>
      <c r="P80" s="80"/>
      <c r="Q80" s="137">
        <f>3.5/Q76</f>
        <v>5.206009222073479</v>
      </c>
      <c r="R80" s="4"/>
      <c r="S80" s="2">
        <v>6.3</v>
      </c>
      <c r="T80" s="2"/>
      <c r="U80" s="81" t="s">
        <v>76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33"/>
      <c r="P81" s="4"/>
      <c r="Q81" s="4"/>
      <c r="R81" s="4"/>
      <c r="S81" s="2">
        <v>5.5</v>
      </c>
      <c r="T81" s="2"/>
      <c r="U81" s="84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3.5" customHeight="1">
      <c r="A82" s="2"/>
      <c r="B82" s="2"/>
      <c r="C82" s="2"/>
      <c r="D82" s="2"/>
      <c r="E82" s="101"/>
      <c r="F82" s="2"/>
      <c r="G82" s="2"/>
      <c r="H82" s="2"/>
      <c r="I82" s="2"/>
      <c r="J82" s="2"/>
      <c r="K82" s="2"/>
      <c r="L82" s="2"/>
      <c r="M82" s="2"/>
      <c r="N82" s="2"/>
      <c r="O82" s="4"/>
      <c r="P82" s="4"/>
      <c r="Q82" s="4"/>
      <c r="R82" s="4"/>
      <c r="S82" s="2"/>
      <c r="T82" s="2"/>
      <c r="U82" s="7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5" t="s">
        <v>146</v>
      </c>
      <c r="O83" s="4"/>
      <c r="P83" s="4"/>
      <c r="Q83" s="4"/>
      <c r="R83" s="4"/>
      <c r="S83" s="2">
        <v>6</v>
      </c>
      <c r="T83" s="2"/>
      <c r="U83" s="7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3.5" customHeight="1">
      <c r="A84" s="2"/>
      <c r="B84" s="2"/>
      <c r="C84" s="2"/>
      <c r="D84" s="2" t="s">
        <v>29</v>
      </c>
      <c r="E84" s="2"/>
      <c r="F84" s="2"/>
      <c r="G84" s="2"/>
      <c r="H84" s="2"/>
      <c r="I84" s="2"/>
      <c r="J84" s="2"/>
      <c r="K84" s="2"/>
      <c r="L84" s="2"/>
      <c r="M84" s="2"/>
      <c r="N84" s="45" t="s">
        <v>141</v>
      </c>
      <c r="O84" s="130">
        <v>5.87</v>
      </c>
      <c r="P84" s="80"/>
      <c r="Q84" s="137">
        <f>F78/10000000</f>
        <v>4.2463</v>
      </c>
      <c r="R84" s="4"/>
      <c r="S84" s="2">
        <v>5.5</v>
      </c>
      <c r="T84" s="2"/>
      <c r="U84" s="81" t="s">
        <v>108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5"/>
      <c r="O85" s="138"/>
      <c r="P85" s="80"/>
      <c r="Q85" s="80"/>
      <c r="R85" s="4"/>
      <c r="S85" s="2">
        <v>4.9</v>
      </c>
      <c r="T85" s="2"/>
      <c r="U85" s="84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4"/>
      <c r="P86" s="4"/>
      <c r="Q86" s="4"/>
      <c r="R86" s="4"/>
      <c r="S86" s="2"/>
      <c r="T86" s="2"/>
      <c r="U86" s="7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4"/>
      <c r="P87" s="4"/>
      <c r="Q87" s="4"/>
      <c r="R87" s="4"/>
      <c r="S87" s="2"/>
      <c r="T87" s="2"/>
      <c r="U87" s="7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4"/>
      <c r="P88" s="4"/>
      <c r="Q88" s="4"/>
      <c r="R88" s="4"/>
      <c r="S88" s="2"/>
      <c r="T88" s="2"/>
      <c r="U88" s="7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4"/>
      <c r="P89" s="4"/>
      <c r="Q89" s="4"/>
      <c r="R89" s="4"/>
      <c r="S89" s="2"/>
      <c r="T89" s="2"/>
      <c r="U89" s="7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139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4"/>
      <c r="P90" s="4"/>
      <c r="Q90" s="4"/>
      <c r="R90" s="4"/>
      <c r="S90" s="2"/>
      <c r="T90" s="2"/>
      <c r="U90" s="7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 customHeight="1">
      <c r="A91" s="2"/>
      <c r="B91" s="2"/>
      <c r="C91" s="2"/>
      <c r="D91" s="54"/>
      <c r="E91" s="54"/>
      <c r="F91" s="54"/>
      <c r="G91" s="54"/>
      <c r="H91" s="54"/>
      <c r="I91" s="54"/>
      <c r="J91" s="54"/>
      <c r="K91" s="140"/>
      <c r="L91" s="140"/>
      <c r="M91" s="140"/>
      <c r="N91" s="140"/>
      <c r="O91" s="4"/>
      <c r="P91" s="4"/>
      <c r="Q91" s="4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139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4"/>
      <c r="P92" s="4"/>
      <c r="Q92" s="4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 customHeight="1">
      <c r="A93" s="2"/>
      <c r="B93" s="2"/>
      <c r="C93" s="2"/>
      <c r="D93" s="54"/>
      <c r="E93" s="54"/>
      <c r="F93" s="140"/>
      <c r="G93" s="140"/>
      <c r="H93" s="140"/>
      <c r="I93" s="140"/>
      <c r="J93" s="140"/>
      <c r="K93" s="140"/>
      <c r="L93" s="140"/>
      <c r="M93" s="140"/>
      <c r="N93" s="140"/>
      <c r="O93" s="4"/>
      <c r="P93" s="4"/>
      <c r="Q93" s="4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 customHeight="1">
      <c r="A94" s="2"/>
      <c r="B94" s="2"/>
      <c r="C94" s="2"/>
      <c r="D94" s="54"/>
      <c r="E94" s="54"/>
      <c r="F94" s="54"/>
      <c r="G94" s="54"/>
      <c r="H94" s="54"/>
      <c r="I94" s="140"/>
      <c r="J94" s="140"/>
      <c r="K94" s="140"/>
      <c r="L94" s="140"/>
      <c r="M94" s="140"/>
      <c r="N94" s="140"/>
      <c r="O94" s="4"/>
      <c r="P94" s="4"/>
      <c r="Q94" s="4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2.75">
      <c r="A95" s="2"/>
      <c r="B95" s="2"/>
      <c r="C95" s="2"/>
      <c r="D95" s="141"/>
      <c r="E95" s="141"/>
      <c r="F95" s="141"/>
      <c r="G95" s="2"/>
      <c r="H95" s="2"/>
      <c r="I95" s="2"/>
      <c r="J95" s="2"/>
      <c r="K95" s="2"/>
      <c r="L95" s="2"/>
      <c r="M95" s="2"/>
      <c r="N95" s="2"/>
      <c r="O95" s="4"/>
      <c r="P95" s="4"/>
      <c r="Q95" s="4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4"/>
      <c r="P96" s="4"/>
      <c r="Q96" s="4"/>
      <c r="R96" s="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4"/>
      <c r="P97" s="4"/>
      <c r="Q97" s="4"/>
      <c r="R97" s="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2.75">
      <c r="A98" s="2"/>
      <c r="B98" s="2"/>
      <c r="C98" s="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64"/>
      <c r="Q98" s="4"/>
      <c r="R98" s="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2.75">
      <c r="A99" s="2"/>
      <c r="B99" s="2"/>
      <c r="C99" s="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64"/>
      <c r="Q99" s="4"/>
      <c r="R99" s="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2.75">
      <c r="A100" s="2"/>
      <c r="B100" s="2"/>
      <c r="C100" s="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64"/>
      <c r="Q100" s="4"/>
      <c r="R100" s="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2.75">
      <c r="A101" s="2"/>
      <c r="B101" s="2"/>
      <c r="C101" s="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64"/>
      <c r="Q101" s="4"/>
      <c r="R101" s="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2.75">
      <c r="A102" s="2"/>
      <c r="B102" s="2"/>
      <c r="C102" s="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4"/>
      <c r="R102" s="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2.75">
      <c r="A103" s="2"/>
      <c r="B103" s="2"/>
      <c r="C103" s="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4"/>
      <c r="R103" s="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2.75">
      <c r="A104" s="2"/>
      <c r="B104" s="2"/>
      <c r="C104" s="2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4"/>
      <c r="R104" s="4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4"/>
      <c r="P105" s="4"/>
      <c r="Q105" s="4"/>
      <c r="R105" s="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4"/>
      <c r="P106" s="4"/>
      <c r="Q106" s="4"/>
      <c r="R106" s="4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4"/>
      <c r="P107" s="4"/>
      <c r="Q107" s="4"/>
      <c r="R107" s="4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4"/>
      <c r="P108" s="4"/>
      <c r="Q108" s="4"/>
      <c r="R108" s="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/>
      <c r="P109" s="4"/>
      <c r="Q109" s="4"/>
      <c r="R109" s="4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4"/>
      <c r="P110" s="4"/>
      <c r="Q110" s="4"/>
      <c r="R110" s="4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4"/>
      <c r="P111" s="4"/>
      <c r="Q111" s="4"/>
      <c r="R111" s="4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4"/>
      <c r="P112" s="4"/>
      <c r="Q112" s="4"/>
      <c r="R112" s="4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4"/>
      <c r="P113" s="4"/>
      <c r="Q113" s="4"/>
      <c r="R113" s="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4"/>
      <c r="P114" s="4"/>
      <c r="Q114" s="4"/>
      <c r="R114" s="4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4"/>
      <c r="P115" s="4"/>
      <c r="Q115" s="4"/>
      <c r="R115" s="4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4"/>
      <c r="P116" s="4"/>
      <c r="Q116" s="4"/>
      <c r="R116" s="4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2.75">
      <c r="A117" s="2"/>
      <c r="B117" s="2"/>
      <c r="C117" s="2"/>
      <c r="D117" s="143" t="s">
        <v>147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4"/>
      <c r="P117" s="4"/>
      <c r="Q117" s="4"/>
      <c r="R117" s="4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2.75">
      <c r="A118" s="2"/>
      <c r="B118" s="2"/>
      <c r="C118" s="2"/>
      <c r="D118" s="143" t="s">
        <v>148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4"/>
      <c r="P118" s="4"/>
      <c r="Q118" s="4"/>
      <c r="R118" s="4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2.75">
      <c r="A119" s="2"/>
      <c r="B119" s="2"/>
      <c r="C119" s="2"/>
      <c r="D119" s="143" t="s">
        <v>149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4"/>
      <c r="P119" s="4"/>
      <c r="Q119" s="4"/>
      <c r="R119" s="4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2.75">
      <c r="A120" s="2"/>
      <c r="B120" s="2"/>
      <c r="C120" s="2"/>
      <c r="D120" s="143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4"/>
      <c r="P120" s="4"/>
      <c r="Q120" s="4"/>
      <c r="R120" s="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2.75">
      <c r="A121" s="2"/>
      <c r="B121" s="2"/>
      <c r="C121" s="2"/>
      <c r="D121" s="143" t="s">
        <v>76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4"/>
      <c r="P121" s="4"/>
      <c r="Q121" s="4"/>
      <c r="R121" s="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2.75">
      <c r="A122" s="2"/>
      <c r="B122" s="2"/>
      <c r="C122" s="2"/>
      <c r="D122" s="143" t="s">
        <v>68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4"/>
      <c r="P122" s="4"/>
      <c r="Q122" s="4"/>
      <c r="R122" s="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4"/>
      <c r="P123" s="4"/>
      <c r="Q123" s="4"/>
      <c r="R123" s="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4"/>
      <c r="P124" s="4"/>
      <c r="Q124" s="4"/>
      <c r="R124" s="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4"/>
      <c r="P125" s="4"/>
      <c r="Q125" s="4"/>
      <c r="R125" s="4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4"/>
      <c r="P126" s="4"/>
      <c r="Q126" s="4"/>
      <c r="R126" s="4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4"/>
      <c r="P127" s="4"/>
      <c r="Q127" s="4"/>
      <c r="R127" s="4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2.75">
      <c r="A128" s="2"/>
      <c r="B128" s="2"/>
      <c r="C128" s="2"/>
      <c r="D128" s="2"/>
      <c r="E128" s="2"/>
      <c r="F128" s="143"/>
      <c r="G128" s="2"/>
      <c r="H128" s="2"/>
      <c r="I128" s="2"/>
      <c r="J128" s="2"/>
      <c r="K128" s="2"/>
      <c r="L128" s="2"/>
      <c r="M128" s="2"/>
      <c r="N128" s="2"/>
      <c r="O128" s="4"/>
      <c r="P128" s="4"/>
      <c r="Q128" s="4"/>
      <c r="R128" s="4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2.75">
      <c r="A129" s="2"/>
      <c r="B129" s="2"/>
      <c r="C129" s="2"/>
      <c r="D129" s="2"/>
      <c r="E129" s="2"/>
      <c r="F129" s="143" t="s">
        <v>3</v>
      </c>
      <c r="G129" s="2"/>
      <c r="H129" s="2"/>
      <c r="I129" s="2"/>
      <c r="J129" s="2"/>
      <c r="K129" s="2"/>
      <c r="L129" s="2"/>
      <c r="M129" s="2"/>
      <c r="N129" s="2"/>
      <c r="O129" s="4"/>
      <c r="P129" s="4"/>
      <c r="Q129" s="4"/>
      <c r="R129" s="4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2.75">
      <c r="A130" s="2"/>
      <c r="B130" s="2"/>
      <c r="C130" s="2"/>
      <c r="D130" s="2"/>
      <c r="E130" s="2"/>
      <c r="F130" s="143" t="s">
        <v>30</v>
      </c>
      <c r="G130" s="2"/>
      <c r="H130" s="2"/>
      <c r="I130" s="2"/>
      <c r="J130" s="2"/>
      <c r="K130" s="2"/>
      <c r="L130" s="2"/>
      <c r="M130" s="2"/>
      <c r="N130" s="2"/>
      <c r="O130" s="4"/>
      <c r="P130" s="4"/>
      <c r="Q130" s="4"/>
      <c r="R130" s="4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2.75">
      <c r="A131" s="2"/>
      <c r="B131" s="2"/>
      <c r="C131" s="2"/>
      <c r="D131" s="2"/>
      <c r="E131" s="2"/>
      <c r="F131" s="143" t="s">
        <v>32</v>
      </c>
      <c r="G131" s="2"/>
      <c r="H131" s="2"/>
      <c r="I131" s="2"/>
      <c r="J131" s="2"/>
      <c r="K131" s="2"/>
      <c r="L131" s="2"/>
      <c r="M131" s="2"/>
      <c r="N131" s="2"/>
      <c r="O131" s="4"/>
      <c r="P131" s="4"/>
      <c r="Q131" s="4"/>
      <c r="R131" s="4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2.75">
      <c r="A132" s="2"/>
      <c r="B132" s="2"/>
      <c r="C132" s="2"/>
      <c r="D132" s="2"/>
      <c r="E132" s="2"/>
      <c r="F132" s="143" t="s">
        <v>34</v>
      </c>
      <c r="G132" s="2"/>
      <c r="H132" s="2"/>
      <c r="I132" s="2"/>
      <c r="J132" s="2"/>
      <c r="K132" s="2"/>
      <c r="L132" s="2"/>
      <c r="M132" s="2"/>
      <c r="N132" s="2"/>
      <c r="O132" s="4"/>
      <c r="P132" s="4"/>
      <c r="Q132" s="4"/>
      <c r="R132" s="4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2.75">
      <c r="A133" s="2"/>
      <c r="B133" s="2"/>
      <c r="C133" s="2"/>
      <c r="D133" s="2"/>
      <c r="E133" s="2"/>
      <c r="F133" s="143" t="s">
        <v>36</v>
      </c>
      <c r="G133" s="2"/>
      <c r="H133" s="2"/>
      <c r="I133" s="2"/>
      <c r="J133" s="2"/>
      <c r="K133" s="2"/>
      <c r="L133" s="2"/>
      <c r="M133" s="2"/>
      <c r="N133" s="2"/>
      <c r="O133" s="4"/>
      <c r="P133" s="4"/>
      <c r="Q133" s="4"/>
      <c r="R133" s="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2.75">
      <c r="A134" s="2"/>
      <c r="B134" s="2"/>
      <c r="C134" s="2"/>
      <c r="D134" s="2"/>
      <c r="E134" s="2"/>
      <c r="F134" s="143" t="s">
        <v>38</v>
      </c>
      <c r="G134" s="2"/>
      <c r="H134" s="2"/>
      <c r="I134" s="2"/>
      <c r="J134" s="2"/>
      <c r="K134" s="2"/>
      <c r="L134" s="2"/>
      <c r="M134" s="2"/>
      <c r="N134" s="2"/>
      <c r="O134" s="4"/>
      <c r="P134" s="4"/>
      <c r="Q134" s="4"/>
      <c r="R134" s="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2.75">
      <c r="A135" s="2"/>
      <c r="B135" s="2"/>
      <c r="C135" s="2"/>
      <c r="D135" s="2"/>
      <c r="E135" s="2"/>
      <c r="F135" s="143" t="s">
        <v>40</v>
      </c>
      <c r="G135" s="2"/>
      <c r="H135" s="2"/>
      <c r="I135" s="2"/>
      <c r="J135" s="2"/>
      <c r="K135" s="2"/>
      <c r="L135" s="2"/>
      <c r="M135" s="2"/>
      <c r="N135" s="2"/>
      <c r="O135" s="4"/>
      <c r="P135" s="4"/>
      <c r="Q135" s="4"/>
      <c r="R135" s="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2.75">
      <c r="A136" s="2"/>
      <c r="B136" s="2"/>
      <c r="C136" s="2"/>
      <c r="D136" s="2"/>
      <c r="E136" s="2"/>
      <c r="F136" s="143" t="s">
        <v>42</v>
      </c>
      <c r="G136" s="2"/>
      <c r="H136" s="2"/>
      <c r="I136" s="2"/>
      <c r="J136" s="2"/>
      <c r="K136" s="2"/>
      <c r="L136" s="2"/>
      <c r="M136" s="2"/>
      <c r="N136" s="2"/>
      <c r="O136" s="4"/>
      <c r="P136" s="4"/>
      <c r="Q136" s="4"/>
      <c r="R136" s="4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2.75">
      <c r="A137" s="2"/>
      <c r="B137" s="2"/>
      <c r="C137" s="2"/>
      <c r="D137" s="2"/>
      <c r="E137" s="2"/>
      <c r="F137" s="143" t="s">
        <v>44</v>
      </c>
      <c r="G137" s="2"/>
      <c r="H137" s="2"/>
      <c r="I137" s="2"/>
      <c r="J137" s="2"/>
      <c r="K137" s="2"/>
      <c r="L137" s="2"/>
      <c r="M137" s="2"/>
      <c r="N137" s="2"/>
      <c r="O137" s="4"/>
      <c r="P137" s="4"/>
      <c r="Q137" s="4"/>
      <c r="R137" s="4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2.75">
      <c r="A138" s="2"/>
      <c r="B138" s="2"/>
      <c r="C138" s="2"/>
      <c r="D138" s="2"/>
      <c r="E138" s="2"/>
      <c r="F138" s="143" t="s">
        <v>47</v>
      </c>
      <c r="G138" s="2"/>
      <c r="H138" s="2"/>
      <c r="I138" s="2"/>
      <c r="J138" s="2"/>
      <c r="K138" s="2"/>
      <c r="L138" s="2"/>
      <c r="M138" s="2"/>
      <c r="N138" s="2"/>
      <c r="O138" s="4"/>
      <c r="P138" s="4"/>
      <c r="Q138" s="4"/>
      <c r="R138" s="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2.75">
      <c r="A139" s="2"/>
      <c r="B139" s="2"/>
      <c r="C139" s="2"/>
      <c r="D139" s="2"/>
      <c r="E139" s="2"/>
      <c r="F139" s="143" t="s">
        <v>50</v>
      </c>
      <c r="G139" s="2"/>
      <c r="H139" s="2"/>
      <c r="I139" s="2"/>
      <c r="J139" s="2"/>
      <c r="K139" s="2"/>
      <c r="L139" s="2"/>
      <c r="M139" s="2"/>
      <c r="N139" s="2"/>
      <c r="O139" s="4"/>
      <c r="P139" s="4"/>
      <c r="Q139" s="4"/>
      <c r="R139" s="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2.75">
      <c r="A140" s="2"/>
      <c r="B140" s="2"/>
      <c r="C140" s="2"/>
      <c r="D140" s="2"/>
      <c r="E140" s="2"/>
      <c r="F140" s="143" t="s">
        <v>52</v>
      </c>
      <c r="G140" s="2"/>
      <c r="H140" s="2"/>
      <c r="I140" s="2"/>
      <c r="J140" s="2"/>
      <c r="K140" s="2"/>
      <c r="L140" s="2"/>
      <c r="M140" s="2"/>
      <c r="N140" s="2"/>
      <c r="O140" s="4"/>
      <c r="P140" s="4"/>
      <c r="Q140" s="4"/>
      <c r="R140" s="4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2.75">
      <c r="A141" s="2"/>
      <c r="B141" s="2"/>
      <c r="C141" s="2"/>
      <c r="D141" s="2"/>
      <c r="E141" s="2"/>
      <c r="F141" s="143" t="s">
        <v>54</v>
      </c>
      <c r="G141" s="2"/>
      <c r="H141" s="2"/>
      <c r="I141" s="2"/>
      <c r="J141" s="2"/>
      <c r="K141" s="2"/>
      <c r="L141" s="2"/>
      <c r="M141" s="2"/>
      <c r="N141" s="2"/>
      <c r="O141" s="4"/>
      <c r="P141" s="4"/>
      <c r="Q141" s="4"/>
      <c r="R141" s="4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2.75">
      <c r="A142" s="2"/>
      <c r="B142" s="2"/>
      <c r="C142" s="2"/>
      <c r="D142" s="2"/>
      <c r="E142" s="2"/>
      <c r="F142" s="143" t="s">
        <v>56</v>
      </c>
      <c r="G142" s="2"/>
      <c r="H142" s="2"/>
      <c r="I142" s="2"/>
      <c r="J142" s="2"/>
      <c r="K142" s="2"/>
      <c r="L142" s="2"/>
      <c r="M142" s="2"/>
      <c r="N142" s="2"/>
      <c r="O142" s="4"/>
      <c r="P142" s="4"/>
      <c r="Q142" s="4"/>
      <c r="R142" s="4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2.75">
      <c r="A143" s="2"/>
      <c r="B143" s="2"/>
      <c r="C143" s="2"/>
      <c r="D143" s="2"/>
      <c r="E143" s="2"/>
      <c r="F143" s="143" t="s">
        <v>60</v>
      </c>
      <c r="G143" s="2"/>
      <c r="H143" s="2"/>
      <c r="I143" s="2"/>
      <c r="J143" s="2"/>
      <c r="K143" s="2"/>
      <c r="L143" s="2"/>
      <c r="M143" s="2"/>
      <c r="N143" s="2"/>
      <c r="O143" s="4"/>
      <c r="P143" s="4"/>
      <c r="Q143" s="4"/>
      <c r="R143" s="4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2.75">
      <c r="A144" s="2"/>
      <c r="B144" s="2"/>
      <c r="C144" s="2"/>
      <c r="D144" s="2"/>
      <c r="E144" s="2"/>
      <c r="F144" s="143" t="s">
        <v>64</v>
      </c>
      <c r="G144" s="2"/>
      <c r="H144" s="2"/>
      <c r="I144" s="2"/>
      <c r="J144" s="2"/>
      <c r="K144" s="2"/>
      <c r="L144" s="2"/>
      <c r="M144" s="2"/>
      <c r="N144" s="2"/>
      <c r="O144" s="4"/>
      <c r="P144" s="4"/>
      <c r="Q144" s="4"/>
      <c r="R144" s="4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2.75">
      <c r="A145" s="2"/>
      <c r="B145" s="2"/>
      <c r="C145" s="2"/>
      <c r="D145" s="2"/>
      <c r="E145" s="2"/>
      <c r="F145" s="143" t="s">
        <v>69</v>
      </c>
      <c r="G145" s="2"/>
      <c r="H145" s="2"/>
      <c r="I145" s="2"/>
      <c r="J145" s="2"/>
      <c r="K145" s="2"/>
      <c r="L145" s="2"/>
      <c r="M145" s="2"/>
      <c r="N145" s="2"/>
      <c r="O145" s="4"/>
      <c r="P145" s="4"/>
      <c r="Q145" s="4"/>
      <c r="R145" s="4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2.75">
      <c r="A146" s="2"/>
      <c r="B146" s="2"/>
      <c r="C146" s="2"/>
      <c r="D146" s="2"/>
      <c r="E146" s="2"/>
      <c r="F146" s="143" t="s">
        <v>72</v>
      </c>
      <c r="G146" s="2"/>
      <c r="H146" s="2"/>
      <c r="I146" s="2"/>
      <c r="J146" s="2"/>
      <c r="K146" s="2"/>
      <c r="L146" s="2"/>
      <c r="M146" s="2"/>
      <c r="N146" s="2"/>
      <c r="O146" s="4"/>
      <c r="P146" s="4"/>
      <c r="Q146" s="4"/>
      <c r="R146" s="4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2.75">
      <c r="A147" s="2"/>
      <c r="B147" s="2"/>
      <c r="C147" s="2"/>
      <c r="D147" s="2"/>
      <c r="E147" s="2"/>
      <c r="F147" s="143" t="s">
        <v>74</v>
      </c>
      <c r="G147" s="2"/>
      <c r="H147" s="2"/>
      <c r="I147" s="2"/>
      <c r="J147" s="2"/>
      <c r="K147" s="2"/>
      <c r="L147" s="2"/>
      <c r="M147" s="2"/>
      <c r="N147" s="2"/>
      <c r="O147" s="4"/>
      <c r="P147" s="4"/>
      <c r="Q147" s="4"/>
      <c r="R147" s="4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2.75">
      <c r="A148" s="2"/>
      <c r="B148" s="2"/>
      <c r="C148" s="2"/>
      <c r="D148" s="2"/>
      <c r="E148" s="2"/>
      <c r="F148" s="143" t="s">
        <v>77</v>
      </c>
      <c r="G148" s="2"/>
      <c r="H148" s="2"/>
      <c r="I148" s="2"/>
      <c r="J148" s="2"/>
      <c r="K148" s="2"/>
      <c r="L148" s="2"/>
      <c r="M148" s="2"/>
      <c r="N148" s="2"/>
      <c r="O148" s="4"/>
      <c r="P148" s="4"/>
      <c r="Q148" s="4"/>
      <c r="R148" s="4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2.75">
      <c r="A149" s="2"/>
      <c r="B149" s="2"/>
      <c r="C149" s="2"/>
      <c r="D149" s="2"/>
      <c r="E149" s="2"/>
      <c r="F149" s="143" t="s">
        <v>78</v>
      </c>
      <c r="G149" s="2"/>
      <c r="H149" s="2"/>
      <c r="I149" s="2"/>
      <c r="J149" s="2"/>
      <c r="K149" s="2"/>
      <c r="L149" s="2"/>
      <c r="M149" s="2"/>
      <c r="N149" s="2"/>
      <c r="O149" s="4"/>
      <c r="P149" s="4"/>
      <c r="Q149" s="4"/>
      <c r="R149" s="4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2.75">
      <c r="A150" s="2"/>
      <c r="B150" s="2"/>
      <c r="C150" s="2"/>
      <c r="D150" s="2"/>
      <c r="E150" s="2"/>
      <c r="F150" s="143" t="s">
        <v>79</v>
      </c>
      <c r="G150" s="2"/>
      <c r="H150" s="2"/>
      <c r="I150" s="2"/>
      <c r="J150" s="2"/>
      <c r="K150" s="2"/>
      <c r="L150" s="2"/>
      <c r="M150" s="2"/>
      <c r="N150" s="2"/>
      <c r="O150" s="4"/>
      <c r="P150" s="4"/>
      <c r="Q150" s="4"/>
      <c r="R150" s="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2.75">
      <c r="A151" s="2"/>
      <c r="B151" s="2"/>
      <c r="C151" s="2"/>
      <c r="D151" s="2"/>
      <c r="E151" s="2"/>
      <c r="F151" s="143" t="s">
        <v>81</v>
      </c>
      <c r="G151" s="2"/>
      <c r="H151" s="2"/>
      <c r="I151" s="2"/>
      <c r="J151" s="2"/>
      <c r="K151" s="2"/>
      <c r="L151" s="2"/>
      <c r="M151" s="2"/>
      <c r="N151" s="2"/>
      <c r="O151" s="4"/>
      <c r="P151" s="4"/>
      <c r="Q151" s="4"/>
      <c r="R151" s="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2.75">
      <c r="A152" s="2"/>
      <c r="B152" s="2"/>
      <c r="C152" s="2"/>
      <c r="D152" s="2"/>
      <c r="E152" s="2"/>
      <c r="F152" s="143" t="s">
        <v>23</v>
      </c>
      <c r="G152" s="2"/>
      <c r="H152" s="2"/>
      <c r="I152" s="2"/>
      <c r="J152" s="2"/>
      <c r="K152" s="2"/>
      <c r="L152" s="2"/>
      <c r="M152" s="2"/>
      <c r="N152" s="2"/>
      <c r="O152" s="4"/>
      <c r="P152" s="4"/>
      <c r="Q152" s="4"/>
      <c r="R152" s="4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2.75">
      <c r="A153" s="2"/>
      <c r="B153" s="2"/>
      <c r="C153" s="2"/>
      <c r="D153" s="2"/>
      <c r="E153" s="2"/>
      <c r="F153" s="143" t="s">
        <v>83</v>
      </c>
      <c r="G153" s="2"/>
      <c r="H153" s="2"/>
      <c r="I153" s="2"/>
      <c r="J153" s="2"/>
      <c r="K153" s="2"/>
      <c r="L153" s="2"/>
      <c r="M153" s="2"/>
      <c r="N153" s="2"/>
      <c r="O153" s="4"/>
      <c r="P153" s="4"/>
      <c r="Q153" s="4"/>
      <c r="R153" s="4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2.75">
      <c r="A154" s="2"/>
      <c r="B154" s="2"/>
      <c r="C154" s="2"/>
      <c r="D154" s="2"/>
      <c r="E154" s="2"/>
      <c r="F154" s="143" t="s">
        <v>86</v>
      </c>
      <c r="G154" s="2"/>
      <c r="H154" s="2"/>
      <c r="I154" s="2"/>
      <c r="J154" s="2"/>
      <c r="K154" s="2"/>
      <c r="L154" s="2"/>
      <c r="M154" s="2"/>
      <c r="N154" s="2"/>
      <c r="O154" s="4"/>
      <c r="P154" s="4"/>
      <c r="Q154" s="4"/>
      <c r="R154" s="4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4"/>
      <c r="P155" s="4"/>
      <c r="Q155" s="4"/>
      <c r="R155" s="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4"/>
      <c r="P156" s="4"/>
      <c r="Q156" s="4"/>
      <c r="R156" s="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4"/>
      <c r="P157" s="4"/>
      <c r="Q157" s="4"/>
      <c r="R157" s="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4"/>
      <c r="P158" s="4"/>
      <c r="Q158" s="4"/>
      <c r="R158" s="4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4"/>
      <c r="P159" s="4"/>
      <c r="Q159" s="4"/>
      <c r="R159" s="4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4"/>
      <c r="P160" s="4"/>
      <c r="Q160" s="4"/>
      <c r="R160" s="4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4"/>
      <c r="P161" s="4"/>
      <c r="Q161" s="4"/>
      <c r="R161" s="4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4"/>
      <c r="P162" s="4"/>
      <c r="Q162" s="4"/>
      <c r="R162" s="4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4"/>
      <c r="P163" s="4"/>
      <c r="Q163" s="4"/>
      <c r="R163" s="4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4"/>
      <c r="P164" s="4"/>
      <c r="Q164" s="4"/>
      <c r="R164" s="4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4"/>
      <c r="P165" s="4"/>
      <c r="Q165" s="4"/>
      <c r="R165" s="4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4"/>
      <c r="P166" s="4"/>
      <c r="Q166" s="4"/>
      <c r="R166" s="4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4"/>
      <c r="P167" s="4"/>
      <c r="Q167" s="4"/>
      <c r="R167" s="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4"/>
      <c r="P168" s="4"/>
      <c r="Q168" s="4"/>
      <c r="R168" s="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4"/>
      <c r="P169" s="4"/>
      <c r="Q169" s="4"/>
      <c r="R169" s="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4"/>
      <c r="P170" s="4"/>
      <c r="Q170" s="4"/>
      <c r="R170" s="4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4"/>
      <c r="P171" s="4"/>
      <c r="Q171" s="4"/>
      <c r="R171" s="4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4"/>
      <c r="P172" s="4"/>
      <c r="Q172" s="4"/>
      <c r="R172" s="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4"/>
      <c r="P173" s="4"/>
      <c r="Q173" s="4"/>
      <c r="R173" s="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4"/>
      <c r="P174" s="4"/>
      <c r="Q174" s="4"/>
      <c r="R174" s="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4"/>
      <c r="P175" s="4"/>
      <c r="Q175" s="4"/>
      <c r="R175" s="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4"/>
      <c r="P176" s="4"/>
      <c r="Q176" s="4"/>
      <c r="R176" s="4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4"/>
      <c r="P177" s="4"/>
      <c r="Q177" s="4"/>
      <c r="R177" s="4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4"/>
      <c r="P178" s="4"/>
      <c r="Q178" s="4"/>
      <c r="R178" s="4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4"/>
      <c r="P179" s="4"/>
      <c r="Q179" s="4"/>
      <c r="R179" s="4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4"/>
      <c r="P180" s="4"/>
      <c r="Q180" s="4"/>
      <c r="R180" s="4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4"/>
      <c r="P181" s="4"/>
      <c r="Q181" s="4"/>
      <c r="R181" s="4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4"/>
      <c r="P182" s="4"/>
      <c r="Q182" s="4"/>
      <c r="R182" s="4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"/>
      <c r="P183" s="4"/>
      <c r="Q183" s="4"/>
      <c r="R183" s="4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"/>
      <c r="P184" s="4"/>
      <c r="Q184" s="4"/>
      <c r="R184" s="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4"/>
      <c r="P185" s="4"/>
      <c r="Q185" s="4"/>
      <c r="R185" s="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4"/>
      <c r="P186" s="4"/>
      <c r="Q186" s="4"/>
      <c r="R186" s="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4"/>
      <c r="P187" s="4"/>
      <c r="Q187" s="4"/>
      <c r="R187" s="4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4"/>
      <c r="P188" s="4"/>
      <c r="Q188" s="4"/>
      <c r="R188" s="4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4"/>
      <c r="P189" s="4"/>
      <c r="Q189" s="4"/>
      <c r="R189" s="4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4"/>
      <c r="P190" s="4"/>
      <c r="Q190" s="4"/>
      <c r="R190" s="4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4"/>
      <c r="P191" s="4"/>
      <c r="Q191" s="4"/>
      <c r="R191" s="4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4"/>
      <c r="P192" s="4"/>
      <c r="Q192" s="4"/>
      <c r="R192" s="4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4"/>
      <c r="P193" s="4"/>
      <c r="Q193" s="4"/>
      <c r="R193" s="4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4"/>
      <c r="P194" s="4"/>
      <c r="Q194" s="4"/>
      <c r="R194" s="4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4"/>
      <c r="P195" s="4"/>
      <c r="Q195" s="4"/>
      <c r="R195" s="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4"/>
      <c r="P196" s="4"/>
      <c r="Q196" s="4"/>
      <c r="R196" s="4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4"/>
      <c r="P197" s="4"/>
      <c r="Q197" s="4"/>
      <c r="R197" s="4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4"/>
      <c r="P198" s="4"/>
      <c r="Q198" s="4"/>
      <c r="R198" s="4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4"/>
      <c r="P199" s="4"/>
      <c r="Q199" s="4"/>
      <c r="R199" s="4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"/>
      <c r="P200" s="4"/>
      <c r="Q200" s="4"/>
      <c r="R200" s="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4"/>
      <c r="P201" s="4"/>
      <c r="Q201" s="4"/>
      <c r="R201" s="4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4"/>
      <c r="P202" s="4"/>
      <c r="Q202" s="4"/>
      <c r="R202" s="4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4"/>
      <c r="P203" s="4"/>
      <c r="Q203" s="4"/>
      <c r="R203" s="4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"/>
      <c r="P204" s="4"/>
      <c r="Q204" s="4"/>
      <c r="R204" s="4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4"/>
      <c r="P205" s="4"/>
      <c r="Q205" s="4"/>
      <c r="R205" s="4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4"/>
      <c r="P206" s="4"/>
      <c r="Q206" s="4"/>
      <c r="R206" s="4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4"/>
      <c r="P207" s="4"/>
      <c r="Q207" s="4"/>
      <c r="R207" s="4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4"/>
      <c r="P208" s="4"/>
      <c r="Q208" s="4"/>
      <c r="R208" s="4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4"/>
      <c r="P209" s="4"/>
      <c r="Q209" s="4"/>
      <c r="R209" s="4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4"/>
      <c r="P210" s="4"/>
      <c r="Q210" s="4"/>
      <c r="R210" s="4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4"/>
      <c r="P211" s="4"/>
      <c r="Q211" s="4"/>
      <c r="R211" s="4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4"/>
      <c r="P212" s="4"/>
      <c r="Q212" s="4"/>
      <c r="R212" s="4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4"/>
      <c r="P213" s="4"/>
      <c r="Q213" s="4"/>
      <c r="R213" s="4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4"/>
      <c r="P214" s="4"/>
      <c r="Q214" s="4"/>
      <c r="R214" s="4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4"/>
      <c r="P215" s="4"/>
      <c r="Q215" s="4"/>
      <c r="R215" s="4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4"/>
      <c r="P216" s="4"/>
      <c r="Q216" s="4"/>
      <c r="R216" s="4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4"/>
      <c r="P217" s="4"/>
      <c r="Q217" s="4"/>
      <c r="R217" s="4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4"/>
      <c r="P218" s="4"/>
      <c r="Q218" s="4"/>
      <c r="R218" s="4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4"/>
      <c r="P219" s="4"/>
      <c r="Q219" s="4"/>
      <c r="R219" s="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4"/>
      <c r="P220" s="4"/>
      <c r="Q220" s="4"/>
      <c r="R220" s="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4"/>
      <c r="P221" s="4"/>
      <c r="Q221" s="4"/>
      <c r="R221" s="4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4"/>
      <c r="P222" s="4"/>
      <c r="Q222" s="4"/>
      <c r="R222" s="4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"/>
      <c r="P223" s="4"/>
      <c r="Q223" s="4"/>
      <c r="R223" s="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4"/>
      <c r="P224" s="4"/>
      <c r="Q224" s="4"/>
      <c r="R224" s="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4"/>
      <c r="P225" s="4"/>
      <c r="Q225" s="4"/>
      <c r="R225" s="4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4"/>
      <c r="P226" s="4"/>
      <c r="Q226" s="4"/>
      <c r="R226" s="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4"/>
      <c r="P227" s="4"/>
      <c r="Q227" s="4"/>
      <c r="R227" s="4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4"/>
      <c r="P228" s="4"/>
      <c r="Q228" s="4"/>
      <c r="R228" s="4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4"/>
      <c r="P229" s="4"/>
      <c r="Q229" s="4"/>
      <c r="R229" s="4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4"/>
      <c r="P230" s="4"/>
      <c r="Q230" s="4"/>
      <c r="R230" s="4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4"/>
      <c r="P231" s="4"/>
      <c r="Q231" s="4"/>
      <c r="R231" s="4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4"/>
      <c r="P232" s="4"/>
      <c r="Q232" s="4"/>
      <c r="R232" s="4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4"/>
      <c r="P233" s="4"/>
      <c r="Q233" s="4"/>
      <c r="R233" s="4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4"/>
      <c r="P234" s="4"/>
      <c r="Q234" s="4"/>
      <c r="R234" s="4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4"/>
      <c r="P235" s="4"/>
      <c r="Q235" s="4"/>
      <c r="R235" s="4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4"/>
      <c r="P236" s="4"/>
      <c r="Q236" s="4"/>
      <c r="R236" s="4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4"/>
      <c r="P237" s="4"/>
      <c r="Q237" s="4"/>
      <c r="R237" s="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4"/>
      <c r="P238" s="4"/>
      <c r="Q238" s="4"/>
      <c r="R238" s="4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4"/>
      <c r="P239" s="4"/>
      <c r="Q239" s="4"/>
      <c r="R239" s="4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4"/>
      <c r="P240" s="4"/>
      <c r="Q240" s="4"/>
      <c r="R240" s="4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4"/>
      <c r="P241" s="4"/>
      <c r="Q241" s="4"/>
      <c r="R241" s="4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4"/>
      <c r="P242" s="4"/>
      <c r="Q242" s="4"/>
      <c r="R242" s="4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4"/>
      <c r="P243" s="4"/>
      <c r="Q243" s="4"/>
      <c r="R243" s="4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4"/>
      <c r="P244" s="4"/>
      <c r="Q244" s="4"/>
      <c r="R244" s="4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4"/>
      <c r="P245" s="4"/>
      <c r="Q245" s="4"/>
      <c r="R245" s="4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4"/>
      <c r="P246" s="4"/>
      <c r="Q246" s="4"/>
      <c r="R246" s="4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4"/>
      <c r="P247" s="4"/>
      <c r="Q247" s="4"/>
      <c r="R247" s="4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4"/>
      <c r="P248" s="4"/>
      <c r="Q248" s="4"/>
      <c r="R248" s="4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4"/>
      <c r="P249" s="4"/>
      <c r="Q249" s="4"/>
      <c r="R249" s="4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4"/>
      <c r="P250" s="4"/>
      <c r="Q250" s="4"/>
      <c r="R250" s="4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4"/>
      <c r="P251" s="4"/>
      <c r="Q251" s="4"/>
      <c r="R251" s="4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4"/>
      <c r="P252" s="4"/>
      <c r="Q252" s="4"/>
      <c r="R252" s="4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4"/>
      <c r="P253" s="4"/>
      <c r="Q253" s="4"/>
      <c r="R253" s="4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4"/>
      <c r="P254" s="4"/>
      <c r="Q254" s="4"/>
      <c r="R254" s="4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4"/>
      <c r="P255" s="4"/>
      <c r="Q255" s="4"/>
      <c r="R255" s="4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4"/>
      <c r="P256" s="4"/>
      <c r="Q256" s="4"/>
      <c r="R256" s="4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4"/>
      <c r="P257" s="4"/>
      <c r="Q257" s="4"/>
      <c r="R257" s="4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4"/>
      <c r="P258" s="4"/>
      <c r="Q258" s="4"/>
      <c r="R258" s="4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4"/>
      <c r="P259" s="4"/>
      <c r="Q259" s="4"/>
      <c r="R259" s="4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4"/>
      <c r="P260" s="4"/>
      <c r="Q260" s="4"/>
      <c r="R260" s="4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4"/>
      <c r="P261" s="4"/>
      <c r="Q261" s="4"/>
      <c r="R261" s="4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4"/>
      <c r="P262" s="4"/>
      <c r="Q262" s="4"/>
      <c r="R262" s="4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4"/>
      <c r="P263" s="4"/>
      <c r="Q263" s="4"/>
      <c r="R263" s="4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4"/>
      <c r="P264" s="4"/>
      <c r="Q264" s="4"/>
      <c r="R264" s="4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4"/>
      <c r="P265" s="4"/>
      <c r="Q265" s="4"/>
      <c r="R265" s="4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4"/>
      <c r="P266" s="4"/>
      <c r="Q266" s="4"/>
      <c r="R266" s="4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4"/>
      <c r="P267" s="4"/>
      <c r="Q267" s="4"/>
      <c r="R267" s="4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4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4"/>
      <c r="P269" s="4"/>
      <c r="Q269" s="4"/>
      <c r="R269" s="4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</sheetData>
  <sheetProtection selectLockedCells="1" selectUnlockedCells="1"/>
  <mergeCells count="21">
    <mergeCell ref="D1:K1"/>
    <mergeCell ref="C2:M2"/>
    <mergeCell ref="D10:I10"/>
    <mergeCell ref="N10:T10"/>
    <mergeCell ref="D13:J13"/>
    <mergeCell ref="D14:J14"/>
    <mergeCell ref="D15:J15"/>
    <mergeCell ref="E16:F16"/>
    <mergeCell ref="U21:U28"/>
    <mergeCell ref="N27:R28"/>
    <mergeCell ref="O32:Q32"/>
    <mergeCell ref="D38:J38"/>
    <mergeCell ref="D39:J39"/>
    <mergeCell ref="D40:J40"/>
    <mergeCell ref="E41:F41"/>
    <mergeCell ref="N53:Q54"/>
    <mergeCell ref="D91:J91"/>
    <mergeCell ref="D93:E93"/>
    <mergeCell ref="D94:H94"/>
    <mergeCell ref="D95:F95"/>
    <mergeCell ref="D98:O101"/>
  </mergeCells>
  <dataValidations count="3">
    <dataValidation type="list" allowBlank="1" showErrorMessage="1" errorTitle="Select from the drop down box" error="Select from the drop down box" sqref="U36 U40 U44 U48 U52 U56 U60 U64 U68 U72 U76 U80 U84">
      <formula1>'Statement Analysis'!$D$119:$D$122</formula1>
      <formula2>0</formula2>
    </dataValidation>
    <dataValidation type="list" allowBlank="1" showErrorMessage="1" sqref="F5">
      <formula1>'Statement Analysis'!$F$128:$F$154</formula1>
      <formula2>0</formula2>
    </dataValidation>
    <dataValidation type="list" allowBlank="1" showErrorMessage="1" sqref="G5">
      <formula1>'Statement Analysis'!$F$129:$F$155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gcarlson</dc:creator>
  <cp:keywords/>
  <dc:description/>
  <cp:lastModifiedBy/>
  <cp:lastPrinted>2010-05-17T17:10:57Z</cp:lastPrinted>
  <dcterms:created xsi:type="dcterms:W3CDTF">2006-03-28T16:40:58Z</dcterms:created>
  <dcterms:modified xsi:type="dcterms:W3CDTF">2013-05-21T18:17:06Z</dcterms:modified>
  <cp:category/>
  <cp:version/>
  <cp:contentType/>
  <cp:contentStatus/>
  <cp:revision>6</cp:revision>
</cp:coreProperties>
</file>