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355" yWindow="0" windowWidth="15480" windowHeight="11640"/>
  </bookViews>
  <sheets>
    <sheet name="Ch 20 Mini Case" sheetId="1" r:id="rId1"/>
  </sheets>
  <definedNames>
    <definedName name="_xlnm.Print_Area" localSheetId="0">'Ch 20 Mini Case'!$A$1:$I$424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72" i="1"/>
  <c r="F122"/>
  <c r="B71"/>
  <c r="D150"/>
  <c r="C158"/>
  <c r="D62"/>
  <c r="E65"/>
  <c r="E66"/>
  <c r="B74"/>
  <c r="F370"/>
  <c r="B326"/>
  <c r="B303"/>
  <c r="B328"/>
  <c r="F369"/>
  <c r="F350"/>
  <c r="F349"/>
  <c r="C231"/>
  <c r="C161"/>
  <c r="C234"/>
  <c r="F198"/>
  <c r="E138"/>
  <c r="C153"/>
  <c r="E97"/>
  <c r="E100"/>
  <c r="E173"/>
  <c r="C159"/>
  <c r="D166"/>
  <c r="F104"/>
  <c r="F105"/>
  <c r="F107"/>
  <c r="E177"/>
  <c r="F186"/>
  <c r="F190"/>
  <c r="F212"/>
  <c r="F223"/>
  <c r="D359"/>
  <c r="D357"/>
  <c r="C292"/>
  <c r="B304"/>
  <c r="C304"/>
  <c r="B305"/>
  <c r="C305"/>
  <c r="D305"/>
  <c r="B306"/>
  <c r="C306"/>
  <c r="B307"/>
  <c r="C307"/>
  <c r="D307"/>
  <c r="B308"/>
  <c r="C308"/>
  <c r="D308"/>
  <c r="B309"/>
  <c r="C309"/>
  <c r="D309"/>
  <c r="B310"/>
  <c r="C310"/>
  <c r="D310"/>
  <c r="B311"/>
  <c r="C311"/>
  <c r="D311"/>
  <c r="B312"/>
  <c r="C312"/>
  <c r="B313"/>
  <c r="C313"/>
  <c r="D313"/>
  <c r="C303"/>
  <c r="D303"/>
  <c r="C284"/>
  <c r="C285"/>
  <c r="C286"/>
  <c r="C287"/>
  <c r="C288"/>
  <c r="C289"/>
  <c r="C290"/>
  <c r="C291"/>
  <c r="C293"/>
  <c r="C283"/>
  <c r="D270"/>
  <c r="D268"/>
  <c r="D267"/>
  <c r="D269"/>
  <c r="D262"/>
  <c r="B262"/>
  <c r="E140"/>
  <c r="E141"/>
  <c r="E142"/>
  <c r="E143"/>
  <c r="E144"/>
  <c r="F222"/>
  <c r="F135"/>
  <c r="F134"/>
  <c r="F133"/>
  <c r="B263"/>
  <c r="D272"/>
  <c r="D275"/>
  <c r="D306"/>
  <c r="D312"/>
  <c r="D304"/>
  <c r="B331"/>
  <c r="E337"/>
  <c r="F368"/>
  <c r="C67"/>
  <c r="F199"/>
  <c r="E153"/>
  <c r="C154"/>
  <c r="E172"/>
  <c r="E174"/>
  <c r="F348"/>
  <c r="F351"/>
  <c r="F353"/>
  <c r="D358"/>
  <c r="F209"/>
  <c r="C233"/>
  <c r="B73"/>
  <c r="B76"/>
  <c r="F371"/>
  <c r="F373"/>
  <c r="B81"/>
  <c r="F81"/>
  <c r="F76"/>
  <c r="F210"/>
  <c r="C160"/>
  <c r="C162"/>
  <c r="F221"/>
  <c r="D164"/>
  <c r="D168"/>
  <c r="E175"/>
  <c r="E176"/>
  <c r="E178"/>
  <c r="F185"/>
  <c r="F188"/>
  <c r="F192"/>
  <c r="F201"/>
  <c r="F203"/>
  <c r="C232"/>
  <c r="C236"/>
  <c r="F213"/>
  <c r="F215"/>
  <c r="F224"/>
  <c r="F238"/>
</calcChain>
</file>

<file path=xl/sharedStrings.xml><?xml version="1.0" encoding="utf-8"?>
<sst xmlns="http://schemas.openxmlformats.org/spreadsheetml/2006/main" count="212" uniqueCount="173">
  <si>
    <t>The following data apply to all three alternatives:</t>
  </si>
  <si>
    <t xml:space="preserve">Because he expects earnings to continue rising sharply and looks for the stock price to follow suit, Mr. Duncan does not think it would be wise to issue new common stock at this time. On the other hand, interest rates are currently high by historical standards, and with the firm’s B rating, the interest payments on a new debt issue would be prohibitive. Thus, he has narrowed his choice of financing alternatives to: (1) preferred stock; (2) bonds with warrants; or (3) convertible bonds. </t>
  </si>
  <si>
    <t>Because the bond portion of the package was issued at a discount (its value was only $865, not $1,000), its after-tax cost of debt is not equal to rd(1-T). You must find the rate of return given the after-tax coupon.</t>
  </si>
  <si>
    <t>Tax rate</t>
  </si>
  <si>
    <t>After-tax PMT</t>
  </si>
  <si>
    <r>
      <t>AT r</t>
    </r>
    <r>
      <rPr>
        <b/>
        <vertAlign val="subscript"/>
        <sz val="10"/>
        <color indexed="18"/>
        <rFont val="Arial"/>
        <family val="2"/>
      </rPr>
      <t>d</t>
    </r>
    <r>
      <rPr>
        <b/>
        <sz val="10"/>
        <color indexed="18"/>
        <rFont val="Arial"/>
        <family val="2"/>
      </rPr>
      <t xml:space="preserve"> =I/YR =</t>
    </r>
  </si>
  <si>
    <t>After-tax component cost of bond with warrants =</t>
  </si>
  <si>
    <r>
      <t>Since r</t>
    </r>
    <r>
      <rPr>
        <b/>
        <vertAlign val="subscript"/>
        <sz val="10"/>
        <color indexed="18"/>
        <rFont val="Arial"/>
        <family val="2"/>
      </rPr>
      <t>c</t>
    </r>
    <r>
      <rPr>
        <b/>
        <sz val="10"/>
        <color indexed="18"/>
        <rFont val="Arial"/>
        <family val="2"/>
      </rPr>
      <t xml:space="preserve"> is between r</t>
    </r>
    <r>
      <rPr>
        <b/>
        <vertAlign val="subscript"/>
        <sz val="10"/>
        <color indexed="18"/>
        <rFont val="Arial"/>
        <family val="2"/>
      </rPr>
      <t>d</t>
    </r>
    <r>
      <rPr>
        <b/>
        <sz val="10"/>
        <color indexed="18"/>
        <rFont val="Arial"/>
        <family val="2"/>
      </rPr>
      <t xml:space="preserve"> and r</t>
    </r>
    <r>
      <rPr>
        <b/>
        <vertAlign val="subscript"/>
        <sz val="10"/>
        <color indexed="18"/>
        <rFont val="Arial"/>
        <family val="2"/>
      </rPr>
      <t>s</t>
    </r>
    <r>
      <rPr>
        <b/>
        <sz val="10"/>
        <color indexed="18"/>
        <rFont val="Arial"/>
        <family val="2"/>
      </rPr>
      <t>, the costs are consistent with the risks.</t>
    </r>
    <r>
      <rPr>
        <sz val="10"/>
        <color indexed="18"/>
        <rFont val="Arial"/>
        <family val="2"/>
      </rPr>
      <t xml:space="preserve"> </t>
    </r>
  </si>
  <si>
    <t>(7) What is the after-tax cost of the convertible bond?</t>
  </si>
  <si>
    <t>Use the after-tax coupon payment, then find the rate of return.</t>
  </si>
  <si>
    <t>N</t>
  </si>
  <si>
    <t>I</t>
  </si>
  <si>
    <t>FV</t>
  </si>
  <si>
    <t>-</t>
  </si>
  <si>
    <t>=</t>
  </si>
  <si>
    <t>(5) Assume that EduSoft intends to force conversion by calling the bond as soon as possible after its conversion value exceeds 20 percent above its par value, or 1.2($1,000) = $1,200.  When is the issue expected to be called?  (Hint:  Recall that the call must be made on an anniversary date of the issue.)</t>
  </si>
  <si>
    <t>(4) What is meant by the "floor value" of a convertible?  What is the convertible's expected floor value at Year 0?  At Year 10?</t>
  </si>
  <si>
    <t>(3) What is the formula for the bond's expected conversion value in any year?  What is its conversion value at Year 0?  At Year 10?</t>
  </si>
  <si>
    <t>(2) What is the convertible's straight-debt value?  What is the implied value of the convertibility feature?</t>
  </si>
  <si>
    <t>(1) What conversion price is built into the bond?</t>
  </si>
  <si>
    <t>(1) What coupon rate should be set on the bond with warrants if the total package is to sell for $1,000?</t>
  </si>
  <si>
    <t>+</t>
  </si>
  <si>
    <t>Value Bonds</t>
  </si>
  <si>
    <t>Value Package          =</t>
  </si>
  <si>
    <t>PV</t>
  </si>
  <si>
    <t>Coupon Rate</t>
  </si>
  <si>
    <t># Shares</t>
  </si>
  <si>
    <t>Par Value</t>
  </si>
  <si>
    <t>/</t>
  </si>
  <si>
    <t>N =</t>
  </si>
  <si>
    <t>PMT =</t>
  </si>
  <si>
    <t>FV  =</t>
  </si>
  <si>
    <t>Implied convertible value =</t>
  </si>
  <si>
    <t xml:space="preserve">The floor value is the higher of the straight debt value and the conversion value. </t>
  </si>
  <si>
    <t>PV =</t>
  </si>
  <si>
    <t xml:space="preserve">The firm’s future needs for equity capital: </t>
  </si>
  <si>
    <t xml:space="preserve">     2. Convertible conversion brings in no new funds. </t>
  </si>
  <si>
    <t xml:space="preserve">     3. In either case, new lower debt ratio can support more financial leverage. </t>
  </si>
  <si>
    <t xml:space="preserve">     1.  Exercise of warrants brings in new equity capital. </t>
  </si>
  <si>
    <t xml:space="preserve">     1. Convertible conversion removes debt, while the exercise of warrants does not. </t>
  </si>
  <si>
    <t>A convertible will generally sell above its floor value prior to maturity because convertibility constitutes a call option that has value.</t>
  </si>
  <si>
    <t>d.  As an alternative to the bond with warrants, Mr. Duncan is considering convertible bonds.  The firm's investment bankers estimate that EduSoft could sell a 20-year, 8.5 percent annual coupon, callable convertible bond for its $1,000 par value, whereas a straight-debt issue would require a 12 percent coupon.  The convertibles would be call protected for 5 years, the call price would be $1,100, and the company would probably call the bonds as soon as possible after their conversion value exceeds $1,200.  Note, though, that the call must occur on an issue date anniversary. EduSoft's current stock price is $20, its last dividend was $1.00, and the dividend is expected to grow at a constant 8 percent rate.  The convertible could be converted into 40 shares of EduSoft stock at the owner's option.</t>
  </si>
  <si>
    <t>Value warrants        =</t>
  </si>
  <si>
    <t>Agency costs can arise due to conflicts between shareholders and bondholders, in the form of asset substitution (or bait-and-switch.  This happens when the firm issues low cost straight debt, then invests in risky projects.  Bondholders suspect this, so they charge high interest rates.  Convertible debt allows bondholders to share in upside potential, so it has low rate. Thus, convertible debt helps reduce this agency cost.  Information asymmetry occurs when a company knows its future prospects better than outside investors.  Outside investors think the company will issue new stock only if future prospects are not as good as market anticipates, so issuing new stock send negative signal to market, causing the stock price to fall. A company with good future prospects can issue stock "through the back door" by issuing convertible bonds.  This avoids the negative signal of issuing stock directly.  Since prospects are good, bonds will likely be converted into equity, which is what the company wants to issue.</t>
  </si>
  <si>
    <t>Number of years until expiration =</t>
  </si>
  <si>
    <r>
      <t>Expected V</t>
    </r>
    <r>
      <rPr>
        <b/>
        <vertAlign val="subscript"/>
        <sz val="10"/>
        <rFont val="Arial"/>
        <family val="2"/>
      </rPr>
      <t>10</t>
    </r>
  </si>
  <si>
    <t>*</t>
  </si>
  <si>
    <r>
      <t>(1 + g)</t>
    </r>
    <r>
      <rPr>
        <b/>
        <vertAlign val="superscript"/>
        <sz val="10"/>
        <rFont val="Arial"/>
        <family val="2"/>
      </rPr>
      <t>10</t>
    </r>
  </si>
  <si>
    <t>How much cash will the firm receive when the warrants are exercised?</t>
  </si>
  <si>
    <t>Number of warrants (in millions) =</t>
  </si>
  <si>
    <t>Strike price of each warrant =</t>
  </si>
  <si>
    <t>Cash received from exercise of warrants =</t>
  </si>
  <si>
    <t>How much will the bonds be worth in 10 years? (There will be 10 years remaining to maturity.)</t>
  </si>
  <si>
    <t>Price      =</t>
  </si>
  <si>
    <t>Number of bonds (in millions)</t>
  </si>
  <si>
    <t>Total bond value (in millions) =</t>
  </si>
  <si>
    <t>Number of shares before exercise (in millions) =</t>
  </si>
  <si>
    <t>Number of shares from exercise of warrants (in millions) =</t>
  </si>
  <si>
    <t>Total shares after exercise (in millions) =</t>
  </si>
  <si>
    <t xml:space="preserve">Intrinsic stock price per share after exercise  = </t>
  </si>
  <si>
    <t>The per warrant profit to the warrant-holder is equal to the stock price minus the strike price. The total profit per bond is equal to the total number warrants per bond multiplied by the profit per warrant.</t>
  </si>
  <si>
    <t xml:space="preserve">Profit per warrant after exercise  = </t>
  </si>
  <si>
    <t>Number of warrants per bond =</t>
  </si>
  <si>
    <t xml:space="preserve">Profit per bond from exercising warrants  = </t>
  </si>
  <si>
    <t xml:space="preserve">The component cost per warrant is the IRR of an investment in warrants at time 0 and a cash flow from exercising. </t>
  </si>
  <si>
    <t>N = Number of years until exercise =</t>
  </si>
  <si>
    <t>PV = Intitial cost of warrants =</t>
  </si>
  <si>
    <t>PMT = zero =</t>
  </si>
  <si>
    <t>FV = Cash flow at exercise =</t>
  </si>
  <si>
    <t>RATE = Component cost of warrants per bond =</t>
  </si>
  <si>
    <t>The pre-tax component cost of the bond with warrants is the weighted average of the pre-tax component costs of the straight bond and the warrants.</t>
  </si>
  <si>
    <t>% straight bond in bond with warrants =</t>
  </si>
  <si>
    <t>% warrants in bond with warrants =</t>
  </si>
  <si>
    <t>Component cost of straight debt =</t>
  </si>
  <si>
    <t>Component cost of warrants =</t>
  </si>
  <si>
    <t>Pre-tax component cost of bond with warrants =</t>
  </si>
  <si>
    <r>
      <t>Straight-debt value</t>
    </r>
    <r>
      <rPr>
        <b/>
        <vertAlign val="subscript"/>
        <sz val="10"/>
        <color indexed="18"/>
        <rFont val="Arial"/>
        <family val="2"/>
      </rPr>
      <t xml:space="preserve"> </t>
    </r>
    <r>
      <rPr>
        <b/>
        <sz val="10"/>
        <color indexed="18"/>
        <rFont val="Arial"/>
        <family val="2"/>
      </rPr>
      <t xml:space="preserve"> =</t>
    </r>
  </si>
  <si>
    <r>
      <t>For consistency, need r</t>
    </r>
    <r>
      <rPr>
        <b/>
        <vertAlign val="subscript"/>
        <sz val="10"/>
        <color indexed="18"/>
        <rFont val="Arial"/>
        <family val="2"/>
      </rPr>
      <t>d</t>
    </r>
    <r>
      <rPr>
        <b/>
        <sz val="10"/>
        <color indexed="18"/>
        <rFont val="Arial"/>
        <family val="2"/>
      </rPr>
      <t xml:space="preserve"> &lt; r</t>
    </r>
    <r>
      <rPr>
        <b/>
        <vertAlign val="subscript"/>
        <sz val="10"/>
        <color indexed="18"/>
        <rFont val="Arial"/>
        <family val="2"/>
      </rPr>
      <t>c</t>
    </r>
    <r>
      <rPr>
        <b/>
        <sz val="10"/>
        <color indexed="18"/>
        <rFont val="Arial"/>
        <family val="2"/>
      </rPr>
      <t xml:space="preserve"> &lt; r</t>
    </r>
    <r>
      <rPr>
        <b/>
        <vertAlign val="subscript"/>
        <sz val="10"/>
        <color indexed="18"/>
        <rFont val="Arial"/>
        <family val="2"/>
      </rPr>
      <t>s</t>
    </r>
    <r>
      <rPr>
        <b/>
        <sz val="10"/>
        <color indexed="18"/>
        <rFont val="Arial"/>
        <family val="2"/>
      </rPr>
      <t>.</t>
    </r>
    <r>
      <rPr>
        <sz val="10"/>
        <color indexed="18"/>
        <rFont val="Arial"/>
        <family val="2"/>
      </rPr>
      <t xml:space="preserve"> </t>
    </r>
  </si>
  <si>
    <r>
      <t>r</t>
    </r>
    <r>
      <rPr>
        <b/>
        <vertAlign val="subscript"/>
        <sz val="10"/>
        <color indexed="18"/>
        <rFont val="Arial"/>
        <family val="2"/>
      </rPr>
      <t>s</t>
    </r>
    <r>
      <rPr>
        <b/>
        <sz val="10"/>
        <color indexed="18"/>
        <rFont val="Arial"/>
        <family val="2"/>
      </rPr>
      <t xml:space="preserve"> =</t>
    </r>
  </si>
  <si>
    <r>
      <t>Does the firm want to commit to 20 years of debt?</t>
    </r>
    <r>
      <rPr>
        <sz val="10"/>
        <color indexed="18"/>
        <rFont val="Arial"/>
        <family val="2"/>
      </rPr>
      <t xml:space="preserve"> </t>
    </r>
  </si>
  <si>
    <r>
      <t>The cost of debt debt is the cost of straight debt = r</t>
    </r>
    <r>
      <rPr>
        <b/>
        <vertAlign val="subscript"/>
        <sz val="10"/>
        <rFont val="Arial"/>
        <family val="2"/>
      </rPr>
      <t>d</t>
    </r>
    <r>
      <rPr>
        <b/>
        <sz val="10"/>
        <rFont val="Arial"/>
        <family val="2"/>
      </rPr>
      <t xml:space="preserve"> =</t>
    </r>
  </si>
  <si>
    <t>I/YR</t>
  </si>
  <si>
    <t>Coupon rate</t>
  </si>
  <si>
    <t xml:space="preserve"> PMT</t>
  </si>
  <si>
    <r>
      <t>V</t>
    </r>
    <r>
      <rPr>
        <b/>
        <vertAlign val="subscript"/>
        <sz val="10"/>
        <rFont val="Arial"/>
        <family val="2"/>
      </rPr>
      <t>op</t>
    </r>
  </si>
  <si>
    <t>Current valuation analysis</t>
  </si>
  <si>
    <t>Valuation analysis in 10 years when warrants expire</t>
  </si>
  <si>
    <t>Warrants per bond</t>
  </si>
  <si>
    <t>Strike price</t>
  </si>
  <si>
    <t>Maturity of bond (years)</t>
  </si>
  <si>
    <t>Value per warrant</t>
  </si>
  <si>
    <t>Par (face) value of bond</t>
  </si>
  <si>
    <t>Time to expiration of warrants (years)</t>
  </si>
  <si>
    <t>Value of warrants per bond =</t>
  </si>
  <si>
    <t>Value of warrants per bond = (Warrant per bond) x (Value per warrant)</t>
  </si>
  <si>
    <t>Find the payment such that the bond with warrant is issued at par.</t>
  </si>
  <si>
    <t>Value Bonds =</t>
  </si>
  <si>
    <t>= rounding to the nearest dollar is =</t>
  </si>
  <si>
    <t>= rounding to the thousandths =</t>
  </si>
  <si>
    <t>Number of shares outstanding</t>
  </si>
  <si>
    <t>Number of bonds issued</t>
  </si>
  <si>
    <t>Inputs (Note: All values are in millions, except per share data.)</t>
  </si>
  <si>
    <r>
      <t>Initial V</t>
    </r>
    <r>
      <rPr>
        <b/>
        <vertAlign val="subscript"/>
        <sz val="10"/>
        <rFont val="Arial"/>
        <family val="2"/>
      </rPr>
      <t>op</t>
    </r>
  </si>
  <si>
    <t>Initial value of debt = Number of bonds x Iissue price</t>
  </si>
  <si>
    <t>Required inputs:</t>
  </si>
  <si>
    <t>Value of operations</t>
  </si>
  <si>
    <r>
      <t>+</t>
    </r>
    <r>
      <rPr>
        <b/>
        <u/>
        <sz val="10"/>
        <rFont val="Arial"/>
        <family val="2"/>
      </rPr>
      <t xml:space="preserve"> Value of nonoperating assets</t>
    </r>
  </si>
  <si>
    <t>Total intrinsic value of firm</t>
  </si>
  <si>
    <r>
      <t>−</t>
    </r>
    <r>
      <rPr>
        <b/>
        <sz val="10"/>
        <rFont val="Arial"/>
        <family val="2"/>
      </rPr>
      <t xml:space="preserve"> Debt</t>
    </r>
  </si>
  <si>
    <t>Intrinsic value of equity</t>
  </si>
  <si>
    <r>
      <t>÷</t>
    </r>
    <r>
      <rPr>
        <b/>
        <u/>
        <sz val="10"/>
        <rFont val="Arial"/>
        <family val="2"/>
      </rPr>
      <t xml:space="preserve"> Number of shares</t>
    </r>
  </si>
  <si>
    <t>Intrinsic price per share</t>
  </si>
  <si>
    <t>Inputs:</t>
  </si>
  <si>
    <t>Intrinsic stock price in at expiration</t>
  </si>
  <si>
    <r>
      <t>+</t>
    </r>
    <r>
      <rPr>
        <b/>
        <u/>
        <sz val="10"/>
        <rFont val="Arial"/>
        <family val="2"/>
      </rPr>
      <t xml:space="preserve"> Value of cash received at exercise</t>
    </r>
  </si>
  <si>
    <t>Estimating the expected return to the warrant-holders</t>
  </si>
  <si>
    <t>First, find the value of the embedded straight bond.</t>
  </si>
  <si>
    <t>Use the required payment to determine the required coupon rate.</t>
  </si>
  <si>
    <t>When exercised, each warrant will bring in an amount equal to the strike price, $25; this is equity capital. Warant-holders will receive one share of common stock per warrant. The strike price is typically set some 20% to 30% above the current stock price  when the warrants are issued.</t>
  </si>
  <si>
    <r>
      <t>Begin by estimating the required return on the debt, r</t>
    </r>
    <r>
      <rPr>
        <b/>
        <vertAlign val="subscript"/>
        <sz val="10"/>
        <color indexed="18"/>
        <rFont val="Arial"/>
        <family val="2"/>
      </rPr>
      <t>d</t>
    </r>
    <r>
      <rPr>
        <b/>
        <sz val="10"/>
        <color indexed="18"/>
        <rFont val="Arial"/>
        <family val="2"/>
      </rPr>
      <t>, and the required return on the warrants, r</t>
    </r>
    <r>
      <rPr>
        <b/>
        <vertAlign val="subscript"/>
        <sz val="10"/>
        <color indexed="18"/>
        <rFont val="Arial"/>
        <family val="2"/>
      </rPr>
      <t>w</t>
    </r>
    <r>
      <rPr>
        <b/>
        <sz val="10"/>
        <color indexed="18"/>
        <rFont val="Arial"/>
        <family val="2"/>
      </rPr>
      <t>. To find the overall cost of capital for the convertible bond, r</t>
    </r>
    <r>
      <rPr>
        <b/>
        <vertAlign val="subscript"/>
        <sz val="10"/>
        <color indexed="18"/>
        <rFont val="Arial"/>
        <family val="2"/>
      </rPr>
      <t>c</t>
    </r>
    <r>
      <rPr>
        <b/>
        <sz val="10"/>
        <color indexed="18"/>
        <rFont val="Arial"/>
        <family val="2"/>
      </rPr>
      <t>, comine the cost of straight debt with the cost of the warrant, weighting them by the percentages they comprise of the bond-with-warrants package.</t>
    </r>
  </si>
  <si>
    <t>To find the cost of warrants, we will find the expected profit of the warrant holders and the expected return. If the warrants are very likely to be in the money at expiration, then we can approximate the expected profit by first estimating the expected stock price at expiration. We begin by performing a current valuation analysis and then we repeat the analysis assuming 10 years have passed and the value of operations has grown at it expected growth rate.</t>
  </si>
  <si>
    <t>How many shares of stock will there be after the warrants are exercised?</t>
  </si>
  <si>
    <t>Current stock price</t>
  </si>
  <si>
    <t>Coupon on convertible debt =</t>
  </si>
  <si>
    <t>Required return on straight debt =</t>
  </si>
  <si>
    <t>Required return on equity = Dividend yield + g =</t>
  </si>
  <si>
    <t>Required return on warrant =</t>
  </si>
  <si>
    <r>
      <t>P</t>
    </r>
    <r>
      <rPr>
        <b/>
        <vertAlign val="subscript"/>
        <sz val="10"/>
        <color indexed="18"/>
        <rFont val="Arial"/>
        <family val="2"/>
      </rPr>
      <t>c</t>
    </r>
    <r>
      <rPr>
        <b/>
        <sz val="10"/>
        <color indexed="18"/>
        <rFont val="Arial"/>
        <family val="2"/>
      </rPr>
      <t xml:space="preserve">  =</t>
    </r>
  </si>
  <si>
    <t>Conversion ratio =</t>
  </si>
  <si>
    <t>Par value of convertible bond =</t>
  </si>
  <si>
    <t>Coupon rate on convertible bond =</t>
  </si>
  <si>
    <t>Maturity (in years) of convertible bond =</t>
  </si>
  <si>
    <t>I/YR =</t>
  </si>
  <si>
    <t>Straight-debt value = PV =</t>
  </si>
  <si>
    <t>Implied value of convertibility =</t>
  </si>
  <si>
    <t xml:space="preserve">  Issue price - straight-debt value</t>
  </si>
  <si>
    <r>
      <t>Conversion  value = CV</t>
    </r>
    <r>
      <rPr>
        <b/>
        <vertAlign val="subscript"/>
        <sz val="10"/>
        <color indexed="18"/>
        <rFont val="Arial"/>
        <family val="2"/>
      </rPr>
      <t xml:space="preserve">t </t>
    </r>
    <r>
      <rPr>
        <b/>
        <sz val="10"/>
        <color indexed="18"/>
        <rFont val="Arial"/>
        <family val="2"/>
      </rPr>
      <t>= CR(P</t>
    </r>
    <r>
      <rPr>
        <b/>
        <vertAlign val="subscript"/>
        <sz val="10"/>
        <color indexed="18"/>
        <rFont val="Arial"/>
        <family val="2"/>
      </rPr>
      <t>0</t>
    </r>
    <r>
      <rPr>
        <b/>
        <sz val="10"/>
        <color indexed="18"/>
        <rFont val="Arial"/>
        <family val="2"/>
      </rPr>
      <t>)(1 + g)</t>
    </r>
    <r>
      <rPr>
        <b/>
        <vertAlign val="superscript"/>
        <sz val="10"/>
        <color indexed="18"/>
        <rFont val="Arial"/>
        <family val="2"/>
      </rPr>
      <t>t</t>
    </r>
    <r>
      <rPr>
        <b/>
        <sz val="10"/>
        <color indexed="18"/>
        <rFont val="Arial"/>
        <family val="2"/>
      </rPr>
      <t>.</t>
    </r>
    <r>
      <rPr>
        <sz val="10"/>
        <color indexed="18"/>
        <rFont val="Arial"/>
        <family val="2"/>
      </rPr>
      <t xml:space="preserve"> </t>
    </r>
  </si>
  <si>
    <t>Conversion  value</t>
  </si>
  <si>
    <t xml:space="preserve">   t   </t>
  </si>
  <si>
    <r>
      <t xml:space="preserve">Conversion </t>
    </r>
    <r>
      <rPr>
        <b/>
        <u/>
        <sz val="10"/>
        <color indexed="18"/>
        <rFont val="Arial"/>
        <family val="2"/>
      </rPr>
      <t>Value</t>
    </r>
  </si>
  <si>
    <r>
      <t>Straight-</t>
    </r>
    <r>
      <rPr>
        <b/>
        <u/>
        <sz val="10"/>
        <color indexed="18"/>
        <rFont val="Arial"/>
        <family val="2"/>
      </rPr>
      <t>Debt Value</t>
    </r>
    <r>
      <rPr>
        <b/>
        <vertAlign val="subscript"/>
        <sz val="10"/>
        <color indexed="18"/>
        <rFont val="Arial"/>
        <family val="2"/>
      </rPr>
      <t/>
    </r>
  </si>
  <si>
    <r>
      <t xml:space="preserve">Floor </t>
    </r>
    <r>
      <rPr>
        <b/>
        <u/>
        <sz val="10"/>
        <color indexed="18"/>
        <rFont val="Arial"/>
        <family val="2"/>
      </rPr>
      <t>value</t>
    </r>
  </si>
  <si>
    <t>Notice that the conversion value grows at the same rate as the stock. So the first step is to find the number of years until the initial conversion value grows to the value at which it will be called.</t>
  </si>
  <si>
    <t>I/YR = g  =</t>
  </si>
  <si>
    <t>Recall that the bond can be called only on an anniversary date, so we must round the number of years that we just found up to the next integer. Also, we must verify that the year is at least as great as the number of years the bond is protected from calls.</t>
  </si>
  <si>
    <t>Bond will be called (and converted) in year:</t>
  </si>
  <si>
    <t>(6) What is the expected return on the convertible to EduSoft?  Does this cost appear to be consistent with the convertible bond's risk?</t>
  </si>
  <si>
    <t>The bondholder will receive the coupon each year until conversion (including the year of the conversion). At conversion, the bondholder will also receive the conversion value. We can find the return using the RATE function.</t>
  </si>
  <si>
    <t>N = Number of years until conversion =</t>
  </si>
  <si>
    <t>PV = Intitial cost of bond =</t>
  </si>
  <si>
    <t>PMT = coupon payment =</t>
  </si>
  <si>
    <t>FV = Conversion value =</t>
  </si>
  <si>
    <r>
      <t>RATE = r</t>
    </r>
    <r>
      <rPr>
        <b/>
        <vertAlign val="subscript"/>
        <sz val="10"/>
        <rFont val="Arial"/>
        <family val="2"/>
      </rPr>
      <t>c</t>
    </r>
    <r>
      <rPr>
        <b/>
        <sz val="10"/>
        <rFont val="Arial"/>
        <family val="2"/>
      </rPr>
      <t xml:space="preserve"> =</t>
    </r>
  </si>
  <si>
    <r>
      <t>r</t>
    </r>
    <r>
      <rPr>
        <b/>
        <vertAlign val="subscript"/>
        <sz val="10"/>
        <color indexed="18"/>
        <rFont val="Arial"/>
        <family val="2"/>
      </rPr>
      <t>d</t>
    </r>
    <r>
      <rPr>
        <b/>
        <sz val="10"/>
        <color indexed="18"/>
        <rFont val="Arial"/>
        <family val="2"/>
      </rPr>
      <t xml:space="preserve"> = </t>
    </r>
  </si>
  <si>
    <r>
      <t xml:space="preserve"> r</t>
    </r>
    <r>
      <rPr>
        <b/>
        <vertAlign val="subscript"/>
        <sz val="10"/>
        <color indexed="18"/>
        <rFont val="Arial"/>
        <family val="2"/>
      </rPr>
      <t>c</t>
    </r>
    <r>
      <rPr>
        <b/>
        <sz val="10"/>
        <color indexed="18"/>
        <rFont val="Arial"/>
        <family val="2"/>
      </rPr>
      <t xml:space="preserve"> =  </t>
    </r>
  </si>
  <si>
    <t>e.  Mr. Duncan believes that the costs of both the bond with warrants and the convertible bond are close enough to one another to call them even, and also consistent with the risks involved.  Thus, he will make his decision based on other factors.  What are some of the factors which he should consider?</t>
  </si>
  <si>
    <t>f.  How do convertible bonds help reduce agency costs?</t>
  </si>
  <si>
    <t xml:space="preserve">     2. If stock price does not rise over time, then neither warrants nor convertibles
         would be exercised.  Debt would remain outstanding. </t>
  </si>
  <si>
    <t xml:space="preserve"> Paul Duncan, financial manager of EduSoft Inc., is facing a dilemma. The firm was founded 5 years ago to provide educational software for the rapidly expanding primary and secondary school markets. Although EduSoft has done well, the firm’s founder believes an industry shakeout is imminent. To survive, EduSoft must grab market share now, and this will require a large infusion of new capital.</t>
  </si>
  <si>
    <t>As Duncan’s assistant, you have been asked to help in the decision process by answering the following questions:</t>
  </si>
  <si>
    <t>Data for Bonds with Warrants (Note: All values are in millions, except per share data.)</t>
  </si>
  <si>
    <t>c.  Mr. Duncan has decided to eliminate preferred stock as one of the alternatives and focus on the others. EduSoft’s investment banker estimates that EduSoft could issue a bond-with-warrants package consisting of a 20-year bond and 27 warrants. Each warrant would have a strike price of $25 and 10 years until expiration. It is estimated that each warrant, when detached and traded separately, would have a value of $5. The coupon on a similar bond but without warrants would be 10%.</t>
  </si>
  <si>
    <t>Expected growth rate of FCF</t>
  </si>
  <si>
    <r>
      <t>Cost of equity, r</t>
    </r>
    <r>
      <rPr>
        <b/>
        <vertAlign val="subscript"/>
        <sz val="10"/>
        <rFont val="Arial"/>
        <family val="2"/>
      </rPr>
      <t>s</t>
    </r>
  </si>
  <si>
    <r>
      <t>Interest rate on straight debt, r</t>
    </r>
    <r>
      <rPr>
        <b/>
        <vertAlign val="subscript"/>
        <sz val="10"/>
        <rFont val="Arial"/>
        <family val="2"/>
      </rPr>
      <t>d</t>
    </r>
  </si>
  <si>
    <t>(3) Will the warrants bring in additional capital when exercised? If EduSoft issues 100,000 bond-with-warrant packages, how much cash will EduSoft receive when the warrants are exercised? How many shares of stock will be outstanding after the warrants are exercised? (EduSoft currently has 20 million shares outstanding).</t>
  </si>
  <si>
    <t>(4) Because the presence of warrants causes a lower coupon rate on the accompanying debt issue, shouldn’t all debt be issued with warrants? To answer this, estimate the expected stock price in 10 years when the warrants are expected to be exercised, then estimate the return to the holders of the bond-with- warrants packages. Use the corporate valuation model to estimate the expected stock price in 10 years. Assume that EduSoft’s current value of operations is $500 million and it is expected to grow at 8% per year.</t>
  </si>
  <si>
    <t>(5) How would you expect the cost of the bond with warrants to compare with the cost of straight debt? With the cost of common stock (which is 13.4%)?</t>
  </si>
  <si>
    <t>(6) If the corporate tax rate is 40%, what is the after-tax cost of the bond with warrants?</t>
  </si>
  <si>
    <t>Chapter 20.  Mini Case for Hybrid Financing: Preferred Stock, Warrants, and Convertibles</t>
  </si>
  <si>
    <r>
      <t xml:space="preserve">a.  How does preferred stock differ from both common equity and debt?  Is preferred stock more risky than common stock?  What is floating rate preferred stock?  </t>
    </r>
    <r>
      <rPr>
        <b/>
        <sz val="10"/>
        <color indexed="10"/>
        <rFont val="Arial"/>
        <family val="2"/>
      </rPr>
      <t>Answer: See Chapter 20 Mini Case Show</t>
    </r>
  </si>
  <si>
    <r>
      <t xml:space="preserve">b.  What is a call option? How can a knowledge of call options help a financial manager to better understand warrants and convertibles? </t>
    </r>
    <r>
      <rPr>
        <b/>
        <sz val="10"/>
        <color indexed="10"/>
        <rFont val="Arial"/>
        <family val="2"/>
      </rPr>
      <t xml:space="preserve"> Answer: See Chapter 20 Mini Case Show</t>
    </r>
  </si>
  <si>
    <r>
      <t xml:space="preserve">(2) When would you expect the warrants to be exercised?  What is a stepped-up-exercise price? </t>
    </r>
    <r>
      <rPr>
        <b/>
        <sz val="10"/>
        <color indexed="10"/>
        <rFont val="Arial"/>
        <family val="2"/>
      </rPr>
      <t>Answer: See Chapter 20 Mini Case Show</t>
    </r>
  </si>
</sst>
</file>

<file path=xl/styles.xml><?xml version="1.0" encoding="utf-8"?>
<styleSheet xmlns="http://schemas.openxmlformats.org/spreadsheetml/2006/main">
  <numFmts count="10">
    <numFmt numFmtId="5" formatCode="&quot;$&quot;#,##0_);\(&quot;$&quot;#,##0\)"/>
    <numFmt numFmtId="6" formatCode="&quot;$&quot;#,##0_);[Red]\(&quot;$&quot;#,##0\)"/>
    <numFmt numFmtId="8" formatCode="&quot;$&quot;#,##0.00_);[Red]\(&quot;$&quot;#,##0.00\)"/>
    <numFmt numFmtId="44" formatCode="_(&quot;$&quot;* #,##0.00_);_(&quot;$&quot;* \(#,##0.00\);_(&quot;$&quot;* &quot;-&quot;??_);_(@_)"/>
    <numFmt numFmtId="164" formatCode="0.000"/>
    <numFmt numFmtId="165" formatCode="&quot;$&quot;#,##0.000_);[Red]\(&quot;$&quot;#,##0.000\)"/>
    <numFmt numFmtId="166" formatCode="0.000%"/>
    <numFmt numFmtId="167" formatCode="&quot;$&quot;#,##0.00"/>
    <numFmt numFmtId="168" formatCode="&quot;$&quot;#,##0"/>
    <numFmt numFmtId="169" formatCode="_(&quot;$&quot;* #,##0_);_(&quot;$&quot;* \(#,##0\);_(&quot;$&quot;* &quot;-&quot;??_);_(@_)"/>
  </numFmts>
  <fonts count="23">
    <font>
      <sz val="10"/>
      <name val="Arial"/>
    </font>
    <font>
      <sz val="10"/>
      <name val="Arial"/>
      <family val="2"/>
    </font>
    <font>
      <sz val="12"/>
      <name val="Times New Roman"/>
      <family val="1"/>
    </font>
    <font>
      <sz val="10"/>
      <name val="Arial"/>
      <family val="2"/>
    </font>
    <font>
      <sz val="10"/>
      <color indexed="18"/>
      <name val="Arial"/>
      <family val="2"/>
    </font>
    <font>
      <b/>
      <sz val="10"/>
      <color indexed="18"/>
      <name val="Arial"/>
      <family val="2"/>
    </font>
    <font>
      <b/>
      <sz val="10"/>
      <name val="Arial"/>
      <family val="2"/>
    </font>
    <font>
      <b/>
      <vertAlign val="subscript"/>
      <sz val="10"/>
      <name val="Arial"/>
      <family val="2"/>
    </font>
    <font>
      <b/>
      <sz val="10"/>
      <color indexed="12"/>
      <name val="Arial"/>
      <family val="2"/>
    </font>
    <font>
      <b/>
      <vertAlign val="superscript"/>
      <sz val="10"/>
      <name val="Arial"/>
      <family val="2"/>
    </font>
    <font>
      <b/>
      <sz val="10"/>
      <color indexed="60"/>
      <name val="Arial"/>
      <family val="2"/>
    </font>
    <font>
      <b/>
      <u/>
      <sz val="10"/>
      <color indexed="12"/>
      <name val="Arial"/>
      <family val="2"/>
    </font>
    <font>
      <b/>
      <sz val="10"/>
      <color indexed="10"/>
      <name val="Arial"/>
      <family val="2"/>
    </font>
    <font>
      <b/>
      <sz val="10"/>
      <color indexed="8"/>
      <name val="Arial"/>
      <family val="2"/>
    </font>
    <font>
      <b/>
      <vertAlign val="superscript"/>
      <sz val="10"/>
      <color indexed="18"/>
      <name val="Arial"/>
      <family val="2"/>
    </font>
    <font>
      <b/>
      <sz val="10"/>
      <color indexed="17"/>
      <name val="Arial"/>
      <family val="2"/>
    </font>
    <font>
      <b/>
      <vertAlign val="subscript"/>
      <sz val="10"/>
      <color indexed="18"/>
      <name val="Arial"/>
      <family val="2"/>
    </font>
    <font>
      <b/>
      <u/>
      <sz val="10"/>
      <name val="Arial"/>
      <family val="2"/>
    </font>
    <font>
      <sz val="10"/>
      <color indexed="14"/>
      <name val="Arial"/>
      <family val="2"/>
    </font>
    <font>
      <b/>
      <sz val="10"/>
      <color indexed="16"/>
      <name val="Arial"/>
      <family val="2"/>
    </font>
    <font>
      <b/>
      <u/>
      <sz val="11"/>
      <name val="Arial"/>
      <family val="2"/>
    </font>
    <font>
      <b/>
      <sz val="11"/>
      <name val="Arial"/>
      <family val="2"/>
    </font>
    <font>
      <b/>
      <u/>
      <sz val="10"/>
      <color indexed="18"/>
      <name val="Arial"/>
      <family val="2"/>
    </font>
  </fonts>
  <fills count="3">
    <fill>
      <patternFill patternType="none"/>
    </fill>
    <fill>
      <patternFill patternType="gray125"/>
    </fill>
    <fill>
      <patternFill patternType="solid">
        <fgColor indexed="47"/>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164" fontId="6" fillId="0" borderId="0" xfId="0" applyNumberFormat="1" applyFont="1" applyAlignment="1">
      <alignment horizontal="center"/>
    </xf>
    <xf numFmtId="8" fontId="8" fillId="2" borderId="1" xfId="0" applyNumberFormat="1" applyFont="1" applyFill="1" applyBorder="1" applyAlignment="1">
      <alignment horizontal="center"/>
    </xf>
    <xf numFmtId="0" fontId="6" fillId="0" borderId="0" xfId="0" applyFont="1" applyAlignment="1">
      <alignment horizontal="left"/>
    </xf>
    <xf numFmtId="0" fontId="8" fillId="0" borderId="0" xfId="0" applyFont="1" applyAlignment="1">
      <alignment horizontal="right" wrapText="1"/>
    </xf>
    <xf numFmtId="8" fontId="8" fillId="0" borderId="0" xfId="0" applyNumberFormat="1" applyFont="1" applyAlignment="1">
      <alignment horizontal="right"/>
    </xf>
    <xf numFmtId="0" fontId="4" fillId="0" borderId="0" xfId="0" applyFont="1" applyAlignment="1">
      <alignment wrapText="1"/>
    </xf>
    <xf numFmtId="0" fontId="5" fillId="0" borderId="0" xfId="0" applyFont="1" applyAlignment="1">
      <alignment horizontal="left" wrapText="1"/>
    </xf>
    <xf numFmtId="0" fontId="5" fillId="0" borderId="0" xfId="0" applyFont="1" applyAlignment="1">
      <alignment wrapText="1"/>
    </xf>
    <xf numFmtId="0" fontId="6" fillId="0" borderId="0" xfId="0" quotePrefix="1" applyFont="1" applyAlignment="1">
      <alignment horizontal="left"/>
    </xf>
    <xf numFmtId="0" fontId="6" fillId="0" borderId="0" xfId="0" applyFont="1" applyAlignment="1">
      <alignment horizontal="center"/>
    </xf>
    <xf numFmtId="0" fontId="6" fillId="0" borderId="0" xfId="0" quotePrefix="1" applyFont="1" applyAlignment="1">
      <alignment horizontal="center"/>
    </xf>
    <xf numFmtId="6" fontId="6" fillId="0" borderId="0" xfId="0" applyNumberFormat="1" applyFont="1" applyAlignment="1">
      <alignment horizontal="center"/>
    </xf>
    <xf numFmtId="0" fontId="5" fillId="0" borderId="0" xfId="0" applyFont="1" applyAlignment="1">
      <alignment horizontal="left"/>
    </xf>
    <xf numFmtId="0" fontId="6" fillId="0" borderId="0" xfId="0" applyFont="1" applyAlignment="1">
      <alignment horizontal="right"/>
    </xf>
    <xf numFmtId="165" fontId="8" fillId="2" borderId="1" xfId="0" applyNumberFormat="1" applyFont="1" applyFill="1" applyBorder="1" applyAlignment="1">
      <alignment horizontal="center"/>
    </xf>
    <xf numFmtId="0" fontId="8" fillId="2" borderId="1" xfId="0" applyFont="1" applyFill="1" applyBorder="1" applyAlignment="1">
      <alignment horizontal="center"/>
    </xf>
    <xf numFmtId="0" fontId="6" fillId="0" borderId="0" xfId="0" quotePrefix="1" applyFont="1" applyAlignment="1">
      <alignment horizontal="left" wrapText="1"/>
    </xf>
    <xf numFmtId="0" fontId="5" fillId="0" borderId="0" xfId="0" applyFont="1" applyFill="1" applyBorder="1" applyAlignment="1">
      <alignment horizontal="left" wrapText="1"/>
    </xf>
    <xf numFmtId="167" fontId="8" fillId="0" borderId="0" xfId="0" applyNumberFormat="1" applyFont="1" applyAlignment="1">
      <alignment horizontal="right"/>
    </xf>
    <xf numFmtId="10" fontId="8" fillId="2" borderId="1" xfId="2" applyNumberFormat="1" applyFont="1" applyFill="1" applyBorder="1" applyAlignment="1">
      <alignment horizontal="right"/>
    </xf>
    <xf numFmtId="10" fontId="8" fillId="0" borderId="0" xfId="0" applyNumberFormat="1" applyFont="1" applyAlignment="1">
      <alignment horizontal="right"/>
    </xf>
    <xf numFmtId="0" fontId="5" fillId="0" borderId="0" xfId="0" quotePrefix="1" applyFont="1" applyAlignment="1">
      <alignment horizontal="left"/>
    </xf>
    <xf numFmtId="0" fontId="6" fillId="0" borderId="0" xfId="0" applyFont="1" applyAlignment="1">
      <alignment wrapText="1"/>
    </xf>
    <xf numFmtId="8" fontId="6" fillId="0" borderId="0" xfId="0" applyNumberFormat="1" applyFont="1" applyAlignment="1">
      <alignment horizontal="center"/>
    </xf>
    <xf numFmtId="0" fontId="5" fillId="0" borderId="0" xfId="0" applyFont="1" applyAlignment="1">
      <alignment horizontal="right"/>
    </xf>
    <xf numFmtId="0" fontId="6" fillId="0" borderId="0" xfId="0" applyFont="1" applyFill="1" applyBorder="1" applyAlignment="1">
      <alignment horizontal="right"/>
    </xf>
    <xf numFmtId="0" fontId="5" fillId="0" borderId="0" xfId="0" applyFont="1" applyAlignment="1">
      <alignment horizontal="center" wrapText="1"/>
    </xf>
    <xf numFmtId="0" fontId="6" fillId="0" borderId="0" xfId="0" applyFont="1" applyAlignment="1">
      <alignment horizontal="center" wrapText="1"/>
    </xf>
    <xf numFmtId="0" fontId="6" fillId="0" borderId="0" xfId="0" applyFont="1" applyAlignment="1"/>
    <xf numFmtId="9" fontId="8" fillId="2" borderId="1" xfId="0" applyNumberFormat="1" applyFont="1" applyFill="1" applyBorder="1" applyAlignment="1">
      <alignment wrapText="1"/>
    </xf>
    <xf numFmtId="0" fontId="5" fillId="0" borderId="0" xfId="0" applyFont="1" applyAlignment="1">
      <alignment horizontal="right" wrapText="1"/>
    </xf>
    <xf numFmtId="0" fontId="10" fillId="0" borderId="0" xfId="0" applyFont="1" applyAlignment="1">
      <alignment horizontal="left"/>
    </xf>
    <xf numFmtId="2" fontId="8" fillId="0" borderId="0" xfId="0" applyNumberFormat="1" applyFont="1" applyAlignment="1">
      <alignment horizontal="right" wrapText="1"/>
    </xf>
    <xf numFmtId="14" fontId="6" fillId="0" borderId="0" xfId="0" applyNumberFormat="1" applyFont="1" applyAlignment="1"/>
    <xf numFmtId="0" fontId="8" fillId="0" borderId="0" xfId="0" applyFont="1" applyAlignment="1">
      <alignment wrapText="1"/>
    </xf>
    <xf numFmtId="0" fontId="6" fillId="0" borderId="0" xfId="0" applyFont="1" applyAlignment="1">
      <alignment horizontal="left" wrapText="1"/>
    </xf>
    <xf numFmtId="0" fontId="8" fillId="0" borderId="0" xfId="0" applyFont="1" applyAlignment="1">
      <alignment horizontal="left" wrapText="1"/>
    </xf>
    <xf numFmtId="0" fontId="3" fillId="0" borderId="0" xfId="0" applyFont="1" applyAlignment="1">
      <alignment wrapText="1"/>
    </xf>
    <xf numFmtId="3" fontId="8" fillId="0" borderId="0" xfId="0" quotePrefix="1" applyNumberFormat="1" applyFont="1" applyAlignment="1">
      <alignment horizontal="right" wrapText="1"/>
    </xf>
    <xf numFmtId="167" fontId="8" fillId="0" borderId="0" xfId="0" quotePrefix="1" applyNumberFormat="1" applyFont="1" applyAlignment="1">
      <alignment horizontal="right" wrapText="1"/>
    </xf>
    <xf numFmtId="9" fontId="8" fillId="0" borderId="0" xfId="0" quotePrefix="1" applyNumberFormat="1" applyFont="1" applyAlignment="1">
      <alignment horizontal="right" wrapText="1"/>
    </xf>
    <xf numFmtId="167" fontId="8" fillId="2" borderId="1" xfId="0" quotePrefix="1" applyNumberFormat="1" applyFont="1" applyFill="1" applyBorder="1" applyAlignment="1">
      <alignment horizontal="right" wrapText="1"/>
    </xf>
    <xf numFmtId="0" fontId="5" fillId="0" borderId="0" xfId="0" applyFont="1" applyAlignment="1"/>
    <xf numFmtId="168" fontId="5" fillId="0" borderId="0" xfId="0" applyNumberFormat="1" applyFont="1" applyAlignment="1">
      <alignment horizontal="center" wrapText="1"/>
    </xf>
    <xf numFmtId="167" fontId="5" fillId="0" borderId="0" xfId="0" quotePrefix="1" applyNumberFormat="1" applyFont="1" applyAlignment="1">
      <alignment horizontal="center"/>
    </xf>
    <xf numFmtId="5" fontId="5" fillId="0" borderId="0" xfId="0" quotePrefix="1" applyNumberFormat="1" applyFont="1" applyAlignment="1">
      <alignment horizontal="center"/>
    </xf>
    <xf numFmtId="168" fontId="8" fillId="2" borderId="1" xfId="0" applyNumberFormat="1" applyFont="1" applyFill="1" applyBorder="1" applyAlignment="1">
      <alignment horizontal="center" wrapText="1"/>
    </xf>
    <xf numFmtId="0" fontId="5" fillId="0" borderId="0" xfId="0" applyFont="1" applyFill="1" applyAlignment="1">
      <alignment horizontal="center" wrapText="1"/>
    </xf>
    <xf numFmtId="168" fontId="8" fillId="0" borderId="0" xfId="0" applyNumberFormat="1" applyFont="1" applyFill="1" applyBorder="1" applyAlignment="1">
      <alignment horizontal="center" wrapText="1"/>
    </xf>
    <xf numFmtId="0" fontId="5" fillId="0" borderId="0" xfId="0" applyFont="1" applyFill="1" applyAlignment="1">
      <alignment horizontal="left" wrapText="1"/>
    </xf>
    <xf numFmtId="8" fontId="5" fillId="2" borderId="0" xfId="0" applyNumberFormat="1" applyFont="1" applyFill="1" applyAlignment="1">
      <alignment horizontal="center" wrapText="1"/>
    </xf>
    <xf numFmtId="166" fontId="5" fillId="2" borderId="0" xfId="0" applyNumberFormat="1" applyFont="1" applyFill="1" applyAlignment="1">
      <alignment horizontal="center" wrapText="1"/>
    </xf>
    <xf numFmtId="3" fontId="8" fillId="0" borderId="0" xfId="0" applyNumberFormat="1" applyFont="1" applyAlignment="1"/>
    <xf numFmtId="8" fontId="13" fillId="0" borderId="0" xfId="0" applyNumberFormat="1" applyFont="1" applyAlignment="1"/>
    <xf numFmtId="0" fontId="6" fillId="0" borderId="0" xfId="0" quotePrefix="1" applyFont="1" applyAlignment="1">
      <alignment wrapText="1"/>
    </xf>
    <xf numFmtId="6" fontId="8" fillId="0" borderId="0" xfId="0" applyNumberFormat="1" applyFont="1" applyAlignment="1"/>
    <xf numFmtId="6" fontId="11" fillId="0" borderId="0" xfId="0" applyNumberFormat="1" applyFont="1" applyAlignment="1"/>
    <xf numFmtId="38" fontId="11" fillId="0" borderId="0" xfId="0" applyNumberFormat="1" applyFont="1" applyAlignment="1"/>
    <xf numFmtId="9" fontId="8" fillId="0" borderId="0" xfId="0" applyNumberFormat="1" applyFont="1" applyAlignment="1"/>
    <xf numFmtId="0" fontId="8" fillId="0" borderId="0" xfId="0" applyFont="1" applyAlignment="1"/>
    <xf numFmtId="10" fontId="8" fillId="0" borderId="0" xfId="0" applyNumberFormat="1" applyFont="1" applyAlignment="1"/>
    <xf numFmtId="2" fontId="8" fillId="0" borderId="0" xfId="0" applyNumberFormat="1" applyFont="1" applyAlignment="1"/>
    <xf numFmtId="8" fontId="8" fillId="0" borderId="0" xfId="0" applyNumberFormat="1" applyFont="1" applyAlignment="1"/>
    <xf numFmtId="0" fontId="8" fillId="0" borderId="0" xfId="0" applyFont="1" applyAlignment="1">
      <alignment horizontal="center" wrapText="1"/>
    </xf>
    <xf numFmtId="0" fontId="6" fillId="0" borderId="0" xfId="0" applyFont="1" applyFill="1" applyBorder="1" applyAlignment="1"/>
    <xf numFmtId="9" fontId="5" fillId="0" borderId="0" xfId="0" applyNumberFormat="1" applyFont="1" applyAlignment="1">
      <alignment horizontal="right" wrapText="1"/>
    </xf>
    <xf numFmtId="169" fontId="5" fillId="0" borderId="0" xfId="1" applyNumberFormat="1" applyFont="1" applyAlignment="1">
      <alignment horizontal="left" wrapText="1"/>
    </xf>
    <xf numFmtId="0" fontId="15" fillId="0" borderId="0" xfId="0" applyFont="1" applyAlignment="1">
      <alignment horizontal="left"/>
    </xf>
    <xf numFmtId="0" fontId="15" fillId="0" borderId="0" xfId="0" quotePrefix="1" applyFont="1" applyAlignment="1">
      <alignment horizontal="left"/>
    </xf>
    <xf numFmtId="44" fontId="5" fillId="0" borderId="0" xfId="0" applyNumberFormat="1" applyFont="1" applyFill="1" applyAlignment="1">
      <alignment horizontal="left" wrapText="1"/>
    </xf>
    <xf numFmtId="8" fontId="5" fillId="0" borderId="0" xfId="0" applyNumberFormat="1" applyFont="1" applyFill="1" applyAlignment="1">
      <alignment horizontal="left" wrapText="1"/>
    </xf>
    <xf numFmtId="44" fontId="5" fillId="0" borderId="0" xfId="1" applyFont="1" applyFill="1" applyAlignment="1">
      <alignment horizontal="center" wrapText="1"/>
    </xf>
    <xf numFmtId="44" fontId="5" fillId="0" borderId="0" xfId="1" applyFont="1" applyFill="1" applyAlignment="1">
      <alignment horizontal="left" wrapText="1"/>
    </xf>
    <xf numFmtId="0" fontId="6" fillId="0" borderId="0" xfId="0" applyFont="1" applyAlignment="1">
      <alignment horizontal="right" wrapText="1"/>
    </xf>
    <xf numFmtId="0" fontId="6" fillId="0" borderId="0" xfId="0" applyFont="1" applyFill="1" applyBorder="1" applyAlignment="1">
      <alignment horizontal="right" wrapText="1"/>
    </xf>
    <xf numFmtId="164" fontId="6" fillId="0" borderId="0" xfId="0" applyNumberFormat="1" applyFont="1" applyFill="1" applyBorder="1" applyAlignment="1">
      <alignment horizontal="right" wrapText="1"/>
    </xf>
    <xf numFmtId="9" fontId="6" fillId="0" borderId="0" xfId="0" applyNumberFormat="1" applyFont="1" applyFill="1" applyBorder="1" applyAlignment="1">
      <alignment horizontal="right" wrapText="1"/>
    </xf>
    <xf numFmtId="0" fontId="6" fillId="0" borderId="0" xfId="0" applyFont="1" applyFill="1" applyAlignment="1">
      <alignment horizontal="right" wrapText="1"/>
    </xf>
    <xf numFmtId="5" fontId="6" fillId="0" borderId="0" xfId="1" applyNumberFormat="1" applyFont="1" applyFill="1" applyBorder="1" applyAlignment="1">
      <alignment horizontal="right" wrapText="1"/>
    </xf>
    <xf numFmtId="169" fontId="6" fillId="0" borderId="0" xfId="0" applyNumberFormat="1" applyFont="1" applyFill="1" applyBorder="1" applyAlignment="1"/>
    <xf numFmtId="169" fontId="6" fillId="0" borderId="0" xfId="1" applyNumberFormat="1" applyFont="1" applyFill="1" applyBorder="1" applyAlignment="1">
      <alignment horizontal="left" wrapText="1"/>
    </xf>
    <xf numFmtId="0" fontId="18" fillId="0" borderId="0" xfId="0" applyFont="1" applyAlignment="1"/>
    <xf numFmtId="22" fontId="6" fillId="0" borderId="0" xfId="0" applyNumberFormat="1" applyFont="1" applyAlignment="1"/>
    <xf numFmtId="0" fontId="19" fillId="0" borderId="0" xfId="0" applyFont="1" applyAlignment="1">
      <alignment horizontal="center"/>
    </xf>
    <xf numFmtId="0" fontId="19" fillId="0" borderId="0" xfId="0" applyFont="1" applyAlignment="1">
      <alignment wrapText="1"/>
    </xf>
    <xf numFmtId="0" fontId="6" fillId="0" borderId="0" xfId="0" applyFont="1" applyFill="1" applyAlignment="1"/>
    <xf numFmtId="0" fontId="3" fillId="0" borderId="0" xfId="0" applyFont="1" applyAlignment="1">
      <alignment horizontal="center"/>
    </xf>
    <xf numFmtId="0" fontId="5" fillId="0" borderId="0" xfId="0" quotePrefix="1" applyFont="1" applyAlignment="1">
      <alignment horizontal="center"/>
    </xf>
    <xf numFmtId="40" fontId="8" fillId="0" borderId="0" xfId="0" applyNumberFormat="1" applyFont="1" applyAlignment="1"/>
    <xf numFmtId="3" fontId="8" fillId="0" borderId="0" xfId="0" applyNumberFormat="1" applyFont="1" applyAlignment="1">
      <alignment horizontal="right" wrapText="1"/>
    </xf>
    <xf numFmtId="9" fontId="8" fillId="0" borderId="0" xfId="0" applyNumberFormat="1" applyFont="1" applyAlignment="1">
      <alignment horizontal="right" wrapText="1"/>
    </xf>
    <xf numFmtId="168" fontId="8" fillId="0" borderId="0" xfId="0" applyNumberFormat="1" applyFont="1" applyAlignment="1">
      <alignment horizontal="right" wrapText="1"/>
    </xf>
    <xf numFmtId="0" fontId="5" fillId="0" borderId="0" xfId="0" quotePrefix="1" applyFont="1" applyAlignment="1"/>
    <xf numFmtId="8" fontId="8" fillId="2" borderId="1" xfId="0" applyNumberFormat="1" applyFont="1" applyFill="1" applyBorder="1" applyAlignment="1">
      <alignment horizontal="center" wrapText="1"/>
    </xf>
    <xf numFmtId="10" fontId="8" fillId="2" borderId="1" xfId="0" applyNumberFormat="1" applyFont="1" applyFill="1" applyBorder="1" applyAlignment="1">
      <alignment horizontal="center" wrapText="1"/>
    </xf>
    <xf numFmtId="6" fontId="6" fillId="0" borderId="0" xfId="0" quotePrefix="1" applyNumberFormat="1" applyFont="1" applyAlignment="1">
      <alignment horizontal="left" wrapText="1"/>
    </xf>
    <xf numFmtId="6" fontId="8" fillId="0" borderId="0" xfId="0" applyNumberFormat="1" applyFont="1" applyAlignment="1">
      <alignment horizontal="center"/>
    </xf>
    <xf numFmtId="3" fontId="8" fillId="0" borderId="0" xfId="0" quotePrefix="1" applyNumberFormat="1" applyFont="1" applyAlignment="1">
      <alignment horizontal="center" wrapText="1"/>
    </xf>
    <xf numFmtId="0" fontId="20" fillId="0" borderId="0" xfId="0" quotePrefix="1" applyFont="1" applyFill="1" applyBorder="1" applyAlignment="1">
      <alignment horizontal="right"/>
    </xf>
    <xf numFmtId="0" fontId="21" fillId="0" borderId="0" xfId="0" applyFont="1" applyFill="1" applyBorder="1" applyAlignment="1">
      <alignment horizontal="right"/>
    </xf>
    <xf numFmtId="0" fontId="20" fillId="0" borderId="0" xfId="0" applyFont="1" applyFill="1" applyBorder="1" applyAlignment="1">
      <alignment horizontal="right"/>
    </xf>
    <xf numFmtId="8" fontId="11" fillId="0" borderId="0" xfId="0" applyNumberFormat="1" applyFont="1" applyAlignment="1"/>
    <xf numFmtId="0" fontId="6" fillId="0" borderId="0" xfId="0" applyFont="1" applyFill="1" applyBorder="1" applyAlignment="1">
      <alignment horizontal="center"/>
    </xf>
    <xf numFmtId="8" fontId="6" fillId="0" borderId="0" xfId="0" applyNumberFormat="1" applyFont="1" applyFill="1" applyBorder="1" applyAlignment="1">
      <alignment horizontal="center"/>
    </xf>
    <xf numFmtId="10" fontId="8" fillId="0" borderId="0" xfId="0" quotePrefix="1" applyNumberFormat="1" applyFont="1" applyAlignment="1">
      <alignment horizontal="right" wrapText="1"/>
    </xf>
    <xf numFmtId="0" fontId="8" fillId="0" borderId="0" xfId="0" quotePrefix="1" applyFont="1" applyAlignment="1">
      <alignment horizontal="right" wrapText="1"/>
    </xf>
    <xf numFmtId="0" fontId="5" fillId="0" borderId="0" xfId="0" applyFont="1" applyFill="1" applyAlignment="1">
      <alignment horizontal="right" wrapText="1"/>
    </xf>
    <xf numFmtId="169" fontId="5" fillId="0" borderId="0" xfId="1" applyNumberFormat="1" applyFont="1" applyFill="1" applyAlignment="1">
      <alignment horizontal="left" wrapText="1"/>
    </xf>
    <xf numFmtId="0" fontId="5" fillId="0" borderId="0" xfId="0" applyFont="1" applyFill="1" applyAlignment="1">
      <alignment horizontal="right"/>
    </xf>
    <xf numFmtId="0" fontId="6" fillId="0" borderId="0" xfId="0" applyFont="1" applyFill="1" applyAlignment="1">
      <alignment horizontal="left" wrapText="1"/>
    </xf>
    <xf numFmtId="0" fontId="8" fillId="0" borderId="0" xfId="0" quotePrefix="1" applyFont="1" applyAlignment="1">
      <alignment horizontal="center"/>
    </xf>
    <xf numFmtId="169" fontId="8" fillId="0" borderId="0" xfId="1" applyNumberFormat="1" applyFont="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center" wrapText="1"/>
    </xf>
    <xf numFmtId="0" fontId="17" fillId="0" borderId="0" xfId="0" applyFont="1" applyAlignment="1">
      <alignment horizontal="center"/>
    </xf>
    <xf numFmtId="0" fontId="22" fillId="0" borderId="0" xfId="0" applyFont="1" applyAlignment="1">
      <alignment horizontal="left"/>
    </xf>
    <xf numFmtId="164" fontId="8" fillId="2" borderId="0" xfId="0" applyNumberFormat="1" applyFont="1" applyFill="1" applyAlignment="1">
      <alignment horizontal="center" wrapText="1"/>
    </xf>
    <xf numFmtId="1" fontId="8" fillId="2" borderId="0" xfId="0" applyNumberFormat="1" applyFont="1" applyFill="1" applyAlignment="1">
      <alignment horizontal="center" wrapText="1"/>
    </xf>
    <xf numFmtId="38" fontId="8" fillId="0" borderId="0" xfId="0" applyNumberFormat="1" applyFont="1" applyFill="1" applyAlignment="1"/>
    <xf numFmtId="1" fontId="8" fillId="0" borderId="0" xfId="0" applyNumberFormat="1" applyFont="1" applyAlignment="1"/>
    <xf numFmtId="167" fontId="8" fillId="0" borderId="0" xfId="0" applyNumberFormat="1" applyFont="1" applyAlignment="1"/>
    <xf numFmtId="168" fontId="5" fillId="0" borderId="0" xfId="1" applyNumberFormat="1" applyFont="1" applyFill="1" applyBorder="1" applyAlignment="1">
      <alignment horizontal="right" wrapText="1"/>
    </xf>
    <xf numFmtId="168" fontId="5" fillId="0" borderId="0" xfId="0" applyNumberFormat="1" applyFont="1" applyFill="1" applyBorder="1" applyAlignment="1"/>
    <xf numFmtId="0" fontId="5" fillId="0" borderId="0" xfId="0" applyFont="1" applyFill="1" applyBorder="1" applyAlignment="1"/>
    <xf numFmtId="9" fontId="5" fillId="0" borderId="0" xfId="0" applyNumberFormat="1" applyFont="1" applyFill="1" applyBorder="1" applyAlignment="1">
      <alignment horizontal="right" wrapText="1"/>
    </xf>
    <xf numFmtId="10" fontId="8" fillId="0" borderId="0" xfId="0" quotePrefix="1" applyNumberFormat="1" applyFont="1" applyAlignment="1">
      <alignment horizontal="right"/>
    </xf>
    <xf numFmtId="10" fontId="8" fillId="0" borderId="0" xfId="0" applyNumberFormat="1" applyFont="1" applyAlignment="1">
      <alignment horizontal="right" wrapText="1"/>
    </xf>
    <xf numFmtId="167" fontId="8" fillId="0" borderId="0" xfId="0" applyNumberFormat="1" applyFont="1" applyAlignment="1">
      <alignment horizontal="right" wrapText="1"/>
    </xf>
    <xf numFmtId="0" fontId="2" fillId="0" borderId="0" xfId="0" applyFont="1"/>
    <xf numFmtId="0" fontId="5" fillId="0" borderId="0" xfId="0" applyFont="1" applyFill="1" applyAlignment="1">
      <alignment horizontal="left"/>
    </xf>
    <xf numFmtId="0" fontId="6" fillId="0" borderId="0" xfId="0" applyFont="1" applyFill="1" applyAlignment="1">
      <alignment horizontal="right"/>
    </xf>
    <xf numFmtId="10" fontId="8" fillId="0" borderId="0" xfId="2" applyNumberFormat="1" applyFont="1" applyFill="1" applyBorder="1" applyAlignment="1">
      <alignment horizontal="right"/>
    </xf>
    <xf numFmtId="0" fontId="6" fillId="0" borderId="0" xfId="0" applyFont="1" applyAlignment="1">
      <alignment horizontal="left" wrapText="1"/>
    </xf>
    <xf numFmtId="0" fontId="6" fillId="0" borderId="0" xfId="0" quotePrefix="1" applyFont="1" applyAlignment="1">
      <alignment horizontal="left" wrapText="1"/>
    </xf>
    <xf numFmtId="0" fontId="5" fillId="0" borderId="0" xfId="0" applyFont="1" applyAlignment="1">
      <alignment horizontal="left" wrapText="1"/>
    </xf>
    <xf numFmtId="0" fontId="5" fillId="0" borderId="0" xfId="0" quotePrefix="1" applyFont="1" applyAlignment="1">
      <alignment horizontal="right"/>
    </xf>
    <xf numFmtId="0" fontId="5" fillId="0" borderId="0" xfId="0" applyFont="1" applyAlignment="1">
      <alignment horizontal="center" wrapText="1"/>
    </xf>
    <xf numFmtId="0" fontId="19" fillId="0" borderId="0" xfId="0" quotePrefix="1" applyFont="1" applyAlignment="1">
      <alignment horizontal="center" wrapText="1"/>
    </xf>
    <xf numFmtId="0" fontId="5" fillId="0" borderId="0" xfId="0" applyFont="1" applyAlignment="1">
      <alignment wrapText="1"/>
    </xf>
    <xf numFmtId="0" fontId="4" fillId="0" borderId="0" xfId="0" applyFont="1" applyAlignment="1">
      <alignment wrapText="1"/>
    </xf>
    <xf numFmtId="0" fontId="3" fillId="0" borderId="0" xfId="0" applyFont="1" applyAlignment="1">
      <alignment horizontal="left" wrapText="1"/>
    </xf>
    <xf numFmtId="0" fontId="5" fillId="0" borderId="0" xfId="0" applyFont="1" applyAlignment="1">
      <alignment horizontal="left"/>
    </xf>
    <xf numFmtId="0" fontId="10" fillId="0" borderId="0" xfId="0" applyFont="1" applyAlignment="1">
      <alignment horizontal="left"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425"/>
  <sheetViews>
    <sheetView tabSelected="1" zoomScaleSheetLayoutView="100" workbookViewId="0"/>
  </sheetViews>
  <sheetFormatPr defaultColWidth="9.85546875" defaultRowHeight="12.75"/>
  <cols>
    <col min="1" max="1" width="12" style="29" customWidth="1"/>
    <col min="2" max="2" width="11" style="29" customWidth="1"/>
    <col min="3" max="3" width="11.42578125" style="29" customWidth="1"/>
    <col min="4" max="4" width="10.140625" style="29" customWidth="1"/>
    <col min="5" max="5" width="11.28515625" style="29" customWidth="1"/>
    <col min="6" max="6" width="11.140625" style="29" customWidth="1"/>
    <col min="7" max="7" width="9.42578125" style="29" customWidth="1"/>
    <col min="8" max="8" width="9.7109375" style="29" customWidth="1"/>
    <col min="9" max="9" width="9.85546875" style="29"/>
    <col min="10" max="10" width="2.28515625" style="29" customWidth="1"/>
    <col min="11" max="16384" width="9.85546875" style="29"/>
  </cols>
  <sheetData>
    <row r="1" spans="1:9">
      <c r="A1" s="9"/>
      <c r="E1" s="83"/>
      <c r="I1" s="34">
        <v>40940</v>
      </c>
    </row>
    <row r="3" spans="1:9">
      <c r="A3" s="138" t="s">
        <v>169</v>
      </c>
      <c r="B3" s="138"/>
      <c r="C3" s="138"/>
      <c r="D3" s="138"/>
      <c r="E3" s="138"/>
      <c r="F3" s="138"/>
      <c r="G3" s="138"/>
      <c r="H3" s="138"/>
      <c r="I3" s="138"/>
    </row>
    <row r="4" spans="1:9">
      <c r="A4" s="138"/>
      <c r="B4" s="138"/>
      <c r="C4" s="138"/>
      <c r="D4" s="138"/>
      <c r="E4" s="138"/>
      <c r="F4" s="138"/>
      <c r="G4" s="138"/>
      <c r="H4" s="138"/>
      <c r="I4" s="138"/>
    </row>
    <row r="5" spans="1:9">
      <c r="A5" s="84"/>
      <c r="B5" s="84"/>
      <c r="C5" s="84"/>
      <c r="D5" s="84"/>
      <c r="E5" s="84"/>
      <c r="F5" s="84"/>
      <c r="G5" s="84"/>
      <c r="H5" s="84"/>
      <c r="I5" s="84"/>
    </row>
    <row r="6" spans="1:9" ht="12.75" customHeight="1">
      <c r="A6" s="135" t="s">
        <v>158</v>
      </c>
      <c r="B6" s="135"/>
      <c r="C6" s="135"/>
      <c r="D6" s="135"/>
      <c r="E6" s="135"/>
      <c r="F6" s="135"/>
      <c r="G6" s="135"/>
      <c r="H6" s="135"/>
      <c r="I6" s="135"/>
    </row>
    <row r="7" spans="1:9">
      <c r="A7" s="135"/>
      <c r="B7" s="135"/>
      <c r="C7" s="135"/>
      <c r="D7" s="135"/>
      <c r="E7" s="135"/>
      <c r="F7" s="135"/>
      <c r="G7" s="135"/>
      <c r="H7" s="135"/>
      <c r="I7" s="135"/>
    </row>
    <row r="8" spans="1:9">
      <c r="A8" s="135"/>
      <c r="B8" s="135"/>
      <c r="C8" s="135"/>
      <c r="D8" s="135"/>
      <c r="E8" s="135"/>
      <c r="F8" s="135"/>
      <c r="G8" s="135"/>
      <c r="H8" s="135"/>
      <c r="I8" s="135"/>
    </row>
    <row r="9" spans="1:9">
      <c r="A9" s="135"/>
      <c r="B9" s="135"/>
      <c r="C9" s="135"/>
      <c r="D9" s="135"/>
      <c r="E9" s="135"/>
      <c r="F9" s="135"/>
      <c r="G9" s="135"/>
      <c r="H9" s="135"/>
      <c r="I9" s="135"/>
    </row>
    <row r="10" spans="1:9">
      <c r="A10" s="8"/>
      <c r="B10" s="8"/>
      <c r="C10" s="8"/>
      <c r="D10" s="8"/>
      <c r="E10" s="8"/>
      <c r="F10" s="8"/>
      <c r="G10" s="8"/>
      <c r="H10" s="8"/>
      <c r="I10" s="8"/>
    </row>
    <row r="11" spans="1:9" ht="12.75" customHeight="1">
      <c r="A11" s="135" t="s">
        <v>1</v>
      </c>
      <c r="B11" s="135"/>
      <c r="C11" s="135"/>
      <c r="D11" s="135"/>
      <c r="E11" s="135"/>
      <c r="F11" s="135"/>
      <c r="G11" s="135"/>
      <c r="H11" s="135"/>
      <c r="I11" s="135"/>
    </row>
    <row r="12" spans="1:9">
      <c r="A12" s="135"/>
      <c r="B12" s="135"/>
      <c r="C12" s="135"/>
      <c r="D12" s="135"/>
      <c r="E12" s="135"/>
      <c r="F12" s="135"/>
      <c r="G12" s="135"/>
      <c r="H12" s="135"/>
      <c r="I12" s="135"/>
    </row>
    <row r="13" spans="1:9">
      <c r="A13" s="135"/>
      <c r="B13" s="135"/>
      <c r="C13" s="135"/>
      <c r="D13" s="135"/>
      <c r="E13" s="135"/>
      <c r="F13" s="135"/>
      <c r="G13" s="135"/>
      <c r="H13" s="135"/>
      <c r="I13" s="135"/>
    </row>
    <row r="14" spans="1:9">
      <c r="A14" s="135"/>
      <c r="B14" s="135"/>
      <c r="C14" s="135"/>
      <c r="D14" s="135"/>
      <c r="E14" s="135"/>
      <c r="F14" s="135"/>
      <c r="G14" s="135"/>
      <c r="H14" s="135"/>
      <c r="I14" s="135"/>
    </row>
    <row r="15" spans="1:9">
      <c r="A15" s="135"/>
      <c r="B15" s="135"/>
      <c r="C15" s="135"/>
      <c r="D15" s="135"/>
      <c r="E15" s="135"/>
      <c r="F15" s="135"/>
      <c r="G15" s="135"/>
      <c r="H15" s="135"/>
      <c r="I15" s="135"/>
    </row>
    <row r="16" spans="1:9">
      <c r="A16" s="8"/>
      <c r="B16" s="8"/>
      <c r="C16" s="8"/>
      <c r="D16" s="8"/>
      <c r="E16" s="8"/>
      <c r="F16" s="8"/>
      <c r="G16" s="8"/>
      <c r="H16" s="8"/>
      <c r="I16" s="8"/>
    </row>
    <row r="17" spans="1:12">
      <c r="A17" s="7"/>
      <c r="B17" s="7"/>
      <c r="C17" s="7"/>
      <c r="D17" s="7"/>
      <c r="E17" s="7"/>
      <c r="F17" s="7"/>
      <c r="G17" s="7"/>
      <c r="H17" s="7"/>
      <c r="I17" s="7"/>
    </row>
    <row r="18" spans="1:12">
      <c r="A18" s="135" t="s">
        <v>0</v>
      </c>
      <c r="B18" s="135"/>
      <c r="C18" s="135"/>
      <c r="D18" s="135"/>
      <c r="E18" s="135"/>
      <c r="F18" s="135"/>
      <c r="G18" s="135"/>
      <c r="H18" s="135"/>
      <c r="I18" s="135"/>
    </row>
    <row r="19" spans="1:12">
      <c r="A19" s="8"/>
      <c r="B19" s="8"/>
      <c r="C19" s="8"/>
      <c r="D19" s="8"/>
      <c r="E19" s="8"/>
      <c r="F19" s="8"/>
      <c r="G19" s="8"/>
      <c r="H19" s="8"/>
      <c r="I19" s="8"/>
    </row>
    <row r="20" spans="1:12">
      <c r="A20" s="32" t="s">
        <v>101</v>
      </c>
      <c r="B20" s="17"/>
      <c r="C20" s="17"/>
      <c r="D20" s="17"/>
      <c r="E20" s="17"/>
      <c r="F20" s="17"/>
      <c r="G20" s="36"/>
      <c r="H20" s="96"/>
      <c r="I20" s="17"/>
      <c r="L20" s="13"/>
    </row>
    <row r="21" spans="1:12">
      <c r="A21" s="32"/>
      <c r="B21" s="17"/>
      <c r="C21" s="17"/>
      <c r="D21" s="17"/>
      <c r="E21" s="17"/>
      <c r="F21" s="17"/>
      <c r="G21" s="36"/>
      <c r="H21" s="96"/>
      <c r="I21" s="17"/>
      <c r="L21" s="13"/>
    </row>
    <row r="22" spans="1:12">
      <c r="A22" s="9" t="s">
        <v>105</v>
      </c>
      <c r="E22" s="63">
        <v>500</v>
      </c>
      <c r="F22" s="17"/>
      <c r="G22" s="36"/>
      <c r="H22" s="96"/>
      <c r="I22" s="17"/>
      <c r="L22" s="13"/>
    </row>
    <row r="23" spans="1:12">
      <c r="A23" s="3" t="s">
        <v>99</v>
      </c>
      <c r="E23" s="119">
        <v>20</v>
      </c>
      <c r="F23" s="17"/>
      <c r="G23" s="36"/>
      <c r="H23" s="96"/>
      <c r="I23" s="17"/>
      <c r="L23" s="13"/>
    </row>
    <row r="24" spans="1:12">
      <c r="A24" s="29" t="s">
        <v>162</v>
      </c>
      <c r="E24" s="61">
        <v>0.08</v>
      </c>
      <c r="F24" s="17"/>
      <c r="G24" s="36"/>
      <c r="H24" s="96"/>
      <c r="I24" s="17"/>
      <c r="L24" s="13"/>
    </row>
    <row r="25" spans="1:12">
      <c r="A25" s="3" t="s">
        <v>122</v>
      </c>
      <c r="B25" s="17"/>
      <c r="C25" s="17"/>
      <c r="D25" s="40"/>
      <c r="E25" s="40">
        <v>20</v>
      </c>
      <c r="F25" s="17"/>
      <c r="G25" s="36"/>
      <c r="H25" s="96"/>
      <c r="I25" s="17"/>
      <c r="L25" s="13"/>
    </row>
    <row r="26" spans="1:12" ht="14.25">
      <c r="A26" s="3" t="s">
        <v>163</v>
      </c>
      <c r="B26" s="17"/>
      <c r="C26" s="17"/>
      <c r="D26" s="40"/>
      <c r="E26" s="61">
        <v>0.13400000000000001</v>
      </c>
      <c r="F26" s="17"/>
      <c r="G26" s="36"/>
      <c r="H26" s="96"/>
      <c r="I26" s="17"/>
      <c r="L26" s="13"/>
    </row>
    <row r="27" spans="1:12" ht="14.25">
      <c r="A27" s="3" t="s">
        <v>164</v>
      </c>
      <c r="B27" s="17"/>
      <c r="C27" s="17"/>
      <c r="E27" s="105">
        <v>0.1</v>
      </c>
      <c r="F27" s="17"/>
      <c r="G27" s="36"/>
      <c r="H27" s="96"/>
      <c r="I27" s="17"/>
      <c r="L27" s="13"/>
    </row>
    <row r="28" spans="1:12">
      <c r="A28" s="3" t="s">
        <v>3</v>
      </c>
      <c r="B28" s="17"/>
      <c r="C28" s="17"/>
      <c r="E28" s="105">
        <v>0.4</v>
      </c>
      <c r="F28" s="17"/>
      <c r="G28" s="36"/>
      <c r="H28" s="96"/>
      <c r="I28" s="17"/>
      <c r="L28" s="13"/>
    </row>
    <row r="29" spans="1:12">
      <c r="A29" s="3"/>
      <c r="B29" s="17"/>
      <c r="C29" s="17"/>
      <c r="E29" s="41"/>
      <c r="F29" s="17"/>
      <c r="G29" s="36"/>
      <c r="H29" s="96"/>
      <c r="I29" s="17"/>
      <c r="L29" s="13"/>
    </row>
    <row r="30" spans="1:12">
      <c r="A30" s="139" t="s">
        <v>159</v>
      </c>
      <c r="B30" s="140"/>
      <c r="C30" s="140"/>
      <c r="D30" s="140"/>
      <c r="E30" s="140"/>
      <c r="F30" s="140"/>
      <c r="G30" s="140"/>
      <c r="H30" s="140"/>
      <c r="I30" s="140"/>
      <c r="L30" s="13"/>
    </row>
    <row r="31" spans="1:12">
      <c r="A31" s="140"/>
      <c r="B31" s="140"/>
      <c r="C31" s="140"/>
      <c r="D31" s="140"/>
      <c r="E31" s="140"/>
      <c r="F31" s="140"/>
      <c r="G31" s="140"/>
      <c r="H31" s="140"/>
      <c r="I31" s="140"/>
      <c r="L31" s="13"/>
    </row>
    <row r="32" spans="1:12">
      <c r="A32" s="3"/>
      <c r="B32" s="17"/>
      <c r="C32" s="17"/>
      <c r="E32" s="41"/>
      <c r="F32" s="17"/>
      <c r="G32" s="36"/>
      <c r="H32" s="96"/>
      <c r="I32" s="17"/>
      <c r="L32" s="13"/>
    </row>
    <row r="33" spans="1:9">
      <c r="A33" s="35"/>
      <c r="B33" s="35"/>
      <c r="C33" s="35"/>
      <c r="D33" s="35"/>
      <c r="E33" s="35"/>
      <c r="F33" s="35"/>
      <c r="G33" s="35"/>
      <c r="H33" s="35"/>
      <c r="I33" s="35"/>
    </row>
    <row r="34" spans="1:9">
      <c r="A34" s="133" t="s">
        <v>170</v>
      </c>
      <c r="B34" s="133"/>
      <c r="C34" s="133"/>
      <c r="D34" s="133"/>
      <c r="E34" s="133"/>
      <c r="F34" s="133"/>
      <c r="G34" s="133"/>
      <c r="H34" s="133"/>
      <c r="I34" s="133"/>
    </row>
    <row r="35" spans="1:9">
      <c r="A35" s="133"/>
      <c r="B35" s="133"/>
      <c r="C35" s="133"/>
      <c r="D35" s="133"/>
      <c r="E35" s="133"/>
      <c r="F35" s="133"/>
      <c r="G35" s="133"/>
      <c r="H35" s="133"/>
      <c r="I35" s="133"/>
    </row>
    <row r="36" spans="1:9">
      <c r="A36" s="37"/>
      <c r="B36" s="37"/>
      <c r="C36" s="37"/>
      <c r="D36" s="37"/>
      <c r="E36" s="37"/>
      <c r="F36" s="37"/>
      <c r="G36" s="37"/>
      <c r="H36" s="37"/>
      <c r="I36" s="37"/>
    </row>
    <row r="37" spans="1:9">
      <c r="A37" s="133" t="s">
        <v>171</v>
      </c>
      <c r="B37" s="133"/>
      <c r="C37" s="133"/>
      <c r="D37" s="133"/>
      <c r="E37" s="133"/>
      <c r="F37" s="133"/>
      <c r="G37" s="133"/>
      <c r="H37" s="133"/>
      <c r="I37" s="133"/>
    </row>
    <row r="38" spans="1:9">
      <c r="A38" s="141"/>
      <c r="B38" s="141"/>
      <c r="C38" s="141"/>
      <c r="D38" s="141"/>
      <c r="E38" s="141"/>
      <c r="F38" s="141"/>
      <c r="G38" s="141"/>
      <c r="H38" s="141"/>
      <c r="I38" s="141"/>
    </row>
    <row r="39" spans="1:9">
      <c r="A39" s="35"/>
      <c r="B39" s="38"/>
      <c r="C39" s="85"/>
      <c r="D39" s="85"/>
      <c r="E39" s="85"/>
      <c r="F39" s="85"/>
      <c r="G39" s="85"/>
      <c r="H39" s="85"/>
      <c r="I39" s="85"/>
    </row>
    <row r="40" spans="1:9" ht="12.75" customHeight="1">
      <c r="A40" s="134" t="s">
        <v>161</v>
      </c>
      <c r="B40" s="134"/>
      <c r="C40" s="134"/>
      <c r="D40" s="134"/>
      <c r="E40" s="134"/>
      <c r="F40" s="134"/>
      <c r="G40" s="134"/>
      <c r="H40" s="134"/>
      <c r="I40" s="134"/>
    </row>
    <row r="41" spans="1:9">
      <c r="A41" s="134"/>
      <c r="B41" s="134"/>
      <c r="C41" s="134"/>
      <c r="D41" s="134"/>
      <c r="E41" s="134"/>
      <c r="F41" s="134"/>
      <c r="G41" s="134"/>
      <c r="H41" s="134"/>
      <c r="I41" s="134"/>
    </row>
    <row r="42" spans="1:9">
      <c r="A42" s="134"/>
      <c r="B42" s="134"/>
      <c r="C42" s="134"/>
      <c r="D42" s="134"/>
      <c r="E42" s="134"/>
      <c r="F42" s="134"/>
      <c r="G42" s="134"/>
      <c r="H42" s="134"/>
      <c r="I42" s="134"/>
    </row>
    <row r="43" spans="1:9">
      <c r="A43" s="134"/>
      <c r="B43" s="134"/>
      <c r="C43" s="134"/>
      <c r="D43" s="134"/>
      <c r="E43" s="134"/>
      <c r="F43" s="134"/>
      <c r="G43" s="134"/>
      <c r="H43" s="134"/>
      <c r="I43" s="134"/>
    </row>
    <row r="44" spans="1:9">
      <c r="A44" s="134"/>
      <c r="B44" s="134"/>
      <c r="C44" s="134"/>
      <c r="D44" s="134"/>
      <c r="E44" s="134"/>
      <c r="F44" s="134"/>
      <c r="G44" s="134"/>
      <c r="H44" s="134"/>
      <c r="I44" s="134"/>
    </row>
    <row r="45" spans="1:9">
      <c r="A45" s="17"/>
      <c r="B45" s="17"/>
      <c r="C45" s="17"/>
      <c r="D45" s="17"/>
      <c r="E45" s="17"/>
      <c r="F45" s="17"/>
      <c r="G45" s="17"/>
      <c r="H45" s="17"/>
      <c r="I45" s="17"/>
    </row>
    <row r="46" spans="1:9">
      <c r="A46" s="17"/>
      <c r="B46" s="17"/>
      <c r="C46" s="17"/>
      <c r="D46" s="17"/>
      <c r="E46" s="17"/>
      <c r="F46" s="17"/>
      <c r="G46" s="17"/>
      <c r="H46" s="17"/>
      <c r="I46" s="17"/>
    </row>
    <row r="47" spans="1:9">
      <c r="A47" s="32" t="s">
        <v>160</v>
      </c>
      <c r="B47" s="17"/>
      <c r="C47" s="17"/>
      <c r="D47" s="17"/>
      <c r="E47" s="17"/>
      <c r="F47" s="17"/>
      <c r="G47" s="17"/>
      <c r="H47" s="17"/>
      <c r="I47" s="17"/>
    </row>
    <row r="48" spans="1:9">
      <c r="A48" s="3" t="s">
        <v>87</v>
      </c>
      <c r="B48" s="17"/>
      <c r="C48" s="17"/>
      <c r="E48" s="39">
        <v>27</v>
      </c>
      <c r="F48" s="17"/>
      <c r="G48" s="17"/>
      <c r="H48" s="17"/>
      <c r="I48" s="17"/>
    </row>
    <row r="49" spans="1:9">
      <c r="A49" s="3" t="s">
        <v>88</v>
      </c>
      <c r="B49" s="17"/>
      <c r="C49" s="17"/>
      <c r="E49" s="40">
        <v>25</v>
      </c>
      <c r="F49" s="17"/>
      <c r="G49" s="17"/>
      <c r="H49" s="17"/>
      <c r="I49" s="17"/>
    </row>
    <row r="50" spans="1:9">
      <c r="A50" s="3" t="s">
        <v>89</v>
      </c>
      <c r="B50" s="17"/>
      <c r="C50" s="17"/>
      <c r="E50" s="39">
        <v>20</v>
      </c>
      <c r="F50" s="17"/>
      <c r="G50" s="17"/>
      <c r="H50" s="17"/>
      <c r="I50" s="17"/>
    </row>
    <row r="51" spans="1:9">
      <c r="A51" s="3" t="s">
        <v>92</v>
      </c>
      <c r="B51" s="17"/>
      <c r="C51" s="17"/>
      <c r="E51" s="39">
        <v>10</v>
      </c>
      <c r="F51" s="17"/>
      <c r="G51" s="17"/>
      <c r="H51" s="17"/>
      <c r="I51" s="17"/>
    </row>
    <row r="52" spans="1:9">
      <c r="A52" s="3" t="s">
        <v>90</v>
      </c>
      <c r="B52" s="17"/>
      <c r="C52" s="17"/>
      <c r="E52" s="40">
        <v>5</v>
      </c>
      <c r="F52" s="17"/>
      <c r="G52" s="17"/>
      <c r="H52" s="17"/>
      <c r="I52" s="17"/>
    </row>
    <row r="53" spans="1:9">
      <c r="A53" s="3" t="s">
        <v>91</v>
      </c>
      <c r="B53" s="17"/>
      <c r="C53" s="17"/>
      <c r="E53" s="40">
        <v>1000</v>
      </c>
      <c r="F53" s="17"/>
      <c r="G53" s="17"/>
      <c r="H53" s="17"/>
      <c r="I53" s="17"/>
    </row>
    <row r="54" spans="1:9">
      <c r="A54" s="3" t="s">
        <v>100</v>
      </c>
      <c r="B54" s="7"/>
      <c r="C54" s="7"/>
      <c r="E54" s="33">
        <v>0.1</v>
      </c>
      <c r="F54" s="17"/>
      <c r="G54" s="17"/>
      <c r="H54" s="17"/>
      <c r="I54" s="17"/>
    </row>
    <row r="55" spans="1:9">
      <c r="A55" s="17"/>
      <c r="B55" s="17"/>
      <c r="C55" s="17"/>
      <c r="D55" s="17"/>
      <c r="E55" s="17"/>
      <c r="F55" s="17"/>
      <c r="G55" s="17"/>
      <c r="H55" s="17"/>
      <c r="I55" s="17"/>
    </row>
    <row r="56" spans="1:9">
      <c r="A56" s="37"/>
      <c r="B56" s="37"/>
      <c r="C56" s="37"/>
      <c r="D56" s="37"/>
      <c r="E56" s="37"/>
      <c r="F56" s="37"/>
      <c r="G56" s="37"/>
      <c r="H56" s="37"/>
      <c r="I56" s="37"/>
    </row>
    <row r="57" spans="1:9">
      <c r="A57" s="133" t="s">
        <v>20</v>
      </c>
      <c r="B57" s="133"/>
      <c r="C57" s="133"/>
      <c r="D57" s="133"/>
      <c r="E57" s="133"/>
      <c r="F57" s="133"/>
      <c r="G57" s="133"/>
      <c r="H57" s="133"/>
      <c r="I57" s="133"/>
    </row>
    <row r="58" spans="1:9">
      <c r="A58" s="36"/>
      <c r="B58" s="36"/>
      <c r="C58" s="36"/>
      <c r="D58" s="36"/>
      <c r="E58" s="36"/>
      <c r="F58" s="36"/>
      <c r="G58" s="36"/>
      <c r="H58" s="36"/>
      <c r="I58" s="36"/>
    </row>
    <row r="59" spans="1:9">
      <c r="A59" s="32" t="s">
        <v>116</v>
      </c>
      <c r="B59" s="17"/>
      <c r="C59" s="17"/>
      <c r="D59" s="40"/>
      <c r="E59" s="17"/>
      <c r="F59" s="17"/>
      <c r="G59" s="17"/>
      <c r="H59" s="36"/>
      <c r="I59" s="36"/>
    </row>
    <row r="60" spans="1:9">
      <c r="A60" s="3"/>
      <c r="B60" s="17"/>
      <c r="C60" s="17"/>
      <c r="D60" s="40"/>
      <c r="E60" s="17"/>
      <c r="F60" s="17"/>
      <c r="G60" s="17"/>
      <c r="H60" s="36"/>
      <c r="I60" s="36"/>
    </row>
    <row r="61" spans="1:9" ht="13.5" thickBot="1">
      <c r="A61" s="3" t="s">
        <v>94</v>
      </c>
      <c r="B61" s="17"/>
      <c r="C61" s="17"/>
      <c r="D61" s="40"/>
      <c r="E61" s="17"/>
      <c r="F61" s="17"/>
      <c r="G61" s="17"/>
      <c r="H61" s="36"/>
      <c r="I61" s="36"/>
    </row>
    <row r="62" spans="1:9" ht="13.5" thickBot="1">
      <c r="A62" s="3" t="s">
        <v>93</v>
      </c>
      <c r="B62" s="17"/>
      <c r="C62" s="17"/>
      <c r="D62" s="42">
        <f>E48*E52</f>
        <v>135</v>
      </c>
      <c r="E62" s="17"/>
      <c r="F62" s="17"/>
      <c r="G62" s="17"/>
      <c r="H62" s="36"/>
      <c r="I62" s="36"/>
    </row>
    <row r="63" spans="1:9">
      <c r="A63" s="3"/>
      <c r="B63" s="17"/>
      <c r="C63" s="17"/>
      <c r="D63" s="40"/>
      <c r="E63" s="17"/>
      <c r="F63" s="17"/>
      <c r="G63" s="17"/>
      <c r="H63" s="36"/>
      <c r="I63" s="36"/>
    </row>
    <row r="64" spans="1:9" ht="25.5">
      <c r="A64" s="43" t="s">
        <v>23</v>
      </c>
      <c r="B64" s="7"/>
      <c r="C64" s="27" t="s">
        <v>22</v>
      </c>
      <c r="D64" s="27" t="s">
        <v>21</v>
      </c>
      <c r="E64" s="13" t="s">
        <v>42</v>
      </c>
      <c r="F64" s="7"/>
      <c r="G64" s="44">
        <v>1000</v>
      </c>
      <c r="H64" s="36"/>
      <c r="I64" s="36"/>
    </row>
    <row r="65" spans="1:9" ht="25.5">
      <c r="A65" s="43" t="s">
        <v>23</v>
      </c>
      <c r="B65" s="7"/>
      <c r="C65" s="27" t="s">
        <v>22</v>
      </c>
      <c r="D65" s="27" t="s">
        <v>21</v>
      </c>
      <c r="E65" s="45">
        <f>D62</f>
        <v>135</v>
      </c>
      <c r="F65" s="27" t="s">
        <v>14</v>
      </c>
      <c r="G65" s="44">
        <v>1000</v>
      </c>
      <c r="H65" s="36"/>
      <c r="I65" s="36"/>
    </row>
    <row r="66" spans="1:9" ht="13.5" thickBot="1">
      <c r="A66" s="137" t="s">
        <v>96</v>
      </c>
      <c r="B66" s="137"/>
      <c r="C66" s="44">
        <v>1000</v>
      </c>
      <c r="D66" s="27" t="s">
        <v>13</v>
      </c>
      <c r="E66" s="46">
        <f>E65</f>
        <v>135</v>
      </c>
      <c r="F66" s="7"/>
      <c r="G66" s="7"/>
      <c r="H66" s="36"/>
      <c r="I66" s="36"/>
    </row>
    <row r="67" spans="1:9" ht="13.5" thickBot="1">
      <c r="A67" s="137" t="s">
        <v>96</v>
      </c>
      <c r="B67" s="137"/>
      <c r="C67" s="47">
        <f>C66-E66</f>
        <v>865</v>
      </c>
      <c r="D67" s="7"/>
      <c r="E67" s="7"/>
      <c r="F67" s="7"/>
      <c r="G67" s="7"/>
      <c r="H67" s="36"/>
      <c r="I67" s="36"/>
    </row>
    <row r="68" spans="1:9">
      <c r="A68" s="48"/>
      <c r="B68" s="48"/>
      <c r="C68" s="49"/>
      <c r="D68" s="50"/>
      <c r="E68" s="50"/>
      <c r="F68" s="50"/>
      <c r="G68" s="50"/>
      <c r="H68" s="36"/>
      <c r="I68" s="36"/>
    </row>
    <row r="69" spans="1:9">
      <c r="A69" s="48"/>
      <c r="B69" s="48"/>
      <c r="C69" s="49"/>
      <c r="D69" s="50"/>
      <c r="E69" s="50"/>
      <c r="F69" s="50"/>
      <c r="G69" s="50"/>
      <c r="H69" s="36"/>
      <c r="I69" s="36"/>
    </row>
    <row r="70" spans="1:9">
      <c r="A70" s="143" t="s">
        <v>95</v>
      </c>
      <c r="B70" s="143"/>
      <c r="C70" s="143"/>
      <c r="D70" s="143"/>
      <c r="E70" s="143"/>
      <c r="F70" s="143"/>
      <c r="G70" s="143"/>
      <c r="H70" s="36"/>
      <c r="I70" s="36"/>
    </row>
    <row r="71" spans="1:9">
      <c r="A71" s="7" t="s">
        <v>10</v>
      </c>
      <c r="B71" s="90">
        <f>E50</f>
        <v>20</v>
      </c>
      <c r="C71" s="7"/>
      <c r="D71" s="7"/>
      <c r="E71" s="7"/>
      <c r="F71" s="7"/>
      <c r="G71" s="7"/>
      <c r="H71" s="36"/>
      <c r="I71" s="36"/>
    </row>
    <row r="72" spans="1:9">
      <c r="A72" s="7" t="s">
        <v>81</v>
      </c>
      <c r="B72" s="91">
        <f>E27</f>
        <v>0.1</v>
      </c>
      <c r="C72" s="7"/>
      <c r="D72" s="7"/>
      <c r="E72" s="7"/>
      <c r="F72" s="7"/>
      <c r="G72" s="7"/>
      <c r="H72" s="36"/>
      <c r="I72" s="36"/>
    </row>
    <row r="73" spans="1:9">
      <c r="A73" s="7" t="s">
        <v>24</v>
      </c>
      <c r="B73" s="92">
        <f>C67</f>
        <v>865</v>
      </c>
      <c r="C73" s="7"/>
      <c r="D73" s="7"/>
      <c r="E73" s="7"/>
      <c r="F73" s="7"/>
      <c r="G73" s="7"/>
      <c r="H73" s="36"/>
      <c r="I73" s="36"/>
    </row>
    <row r="74" spans="1:9">
      <c r="A74" s="7" t="s">
        <v>12</v>
      </c>
      <c r="B74" s="92">
        <f>E53</f>
        <v>1000</v>
      </c>
      <c r="C74" s="7"/>
      <c r="D74" s="7"/>
      <c r="E74" s="7"/>
      <c r="F74" s="7"/>
      <c r="G74" s="7"/>
      <c r="H74" s="36"/>
      <c r="I74" s="36"/>
    </row>
    <row r="75" spans="1:9" ht="13.5" thickBot="1">
      <c r="A75" s="7"/>
      <c r="B75" s="7"/>
      <c r="C75" s="7"/>
      <c r="D75" s="7"/>
      <c r="E75" s="7"/>
      <c r="F75" s="7"/>
      <c r="G75" s="7"/>
      <c r="H75" s="36"/>
      <c r="I75" s="36"/>
    </row>
    <row r="76" spans="1:9" ht="13.5" thickBot="1">
      <c r="A76" s="7" t="s">
        <v>30</v>
      </c>
      <c r="B76" s="51">
        <f>PMT(B72,B71,-B73,B74)</f>
        <v>84.142950655706329</v>
      </c>
      <c r="C76" s="93" t="s">
        <v>97</v>
      </c>
      <c r="D76" s="93"/>
      <c r="F76" s="94">
        <f>ROUND(B76,0)</f>
        <v>84</v>
      </c>
      <c r="G76" s="7"/>
      <c r="H76" s="36"/>
      <c r="I76" s="36"/>
    </row>
    <row r="77" spans="1:9">
      <c r="A77" s="7"/>
      <c r="B77" s="7"/>
      <c r="C77" s="7"/>
      <c r="D77" s="7"/>
      <c r="E77" s="7"/>
      <c r="F77" s="7"/>
      <c r="G77" s="7"/>
      <c r="H77" s="36"/>
      <c r="I77" s="36"/>
    </row>
    <row r="78" spans="1:9">
      <c r="A78" s="36"/>
      <c r="B78" s="36"/>
      <c r="C78" s="36"/>
      <c r="D78" s="36"/>
      <c r="E78" s="36"/>
      <c r="F78" s="36"/>
      <c r="G78" s="36"/>
      <c r="H78" s="36"/>
      <c r="I78" s="36"/>
    </row>
    <row r="79" spans="1:9">
      <c r="A79" s="143" t="s">
        <v>117</v>
      </c>
      <c r="B79" s="143"/>
      <c r="C79" s="143"/>
      <c r="D79" s="143"/>
      <c r="E79" s="143"/>
      <c r="F79" s="143"/>
      <c r="G79" s="143"/>
      <c r="H79" s="36"/>
      <c r="I79" s="36"/>
    </row>
    <row r="80" spans="1:9" ht="13.5" thickBot="1">
      <c r="A80" s="36"/>
      <c r="B80" s="36"/>
      <c r="C80" s="36"/>
      <c r="D80" s="36"/>
      <c r="E80" s="36"/>
      <c r="F80" s="36"/>
      <c r="G80" s="36"/>
      <c r="H80" s="36"/>
      <c r="I80" s="36"/>
    </row>
    <row r="81" spans="1:9" ht="26.25" thickBot="1">
      <c r="A81" s="7" t="s">
        <v>25</v>
      </c>
      <c r="B81" s="52">
        <f>B76/B74</f>
        <v>8.4142950655706331E-2</v>
      </c>
      <c r="C81" s="93" t="s">
        <v>98</v>
      </c>
      <c r="E81" s="37"/>
      <c r="F81" s="95">
        <f>ROUND(B81,3)</f>
        <v>8.4000000000000005E-2</v>
      </c>
      <c r="G81" s="37"/>
      <c r="H81" s="37"/>
      <c r="I81" s="37"/>
    </row>
    <row r="82" spans="1:9">
      <c r="A82" s="37"/>
      <c r="B82" s="37"/>
      <c r="C82" s="37"/>
      <c r="D82" s="37"/>
      <c r="E82" s="37"/>
      <c r="F82" s="37"/>
      <c r="G82" s="37"/>
      <c r="H82" s="37"/>
      <c r="I82" s="37"/>
    </row>
    <row r="83" spans="1:9">
      <c r="A83" s="133" t="s">
        <v>172</v>
      </c>
      <c r="B83" s="133"/>
      <c r="C83" s="133"/>
      <c r="D83" s="133"/>
      <c r="E83" s="133"/>
      <c r="F83" s="133"/>
      <c r="G83" s="133"/>
      <c r="H83" s="133"/>
      <c r="I83" s="133"/>
    </row>
    <row r="84" spans="1:9">
      <c r="A84" s="133"/>
      <c r="B84" s="133"/>
      <c r="C84" s="133"/>
      <c r="D84" s="133"/>
      <c r="E84" s="133"/>
      <c r="F84" s="133"/>
      <c r="G84" s="133"/>
      <c r="H84" s="133"/>
      <c r="I84" s="133"/>
    </row>
    <row r="85" spans="1:9">
      <c r="A85" s="37"/>
      <c r="B85" s="37"/>
      <c r="C85" s="37"/>
      <c r="D85" s="37"/>
      <c r="E85" s="37"/>
      <c r="F85" s="37"/>
      <c r="G85" s="37"/>
      <c r="H85" s="37"/>
      <c r="I85" s="37"/>
    </row>
    <row r="86" spans="1:9" ht="12.75" customHeight="1">
      <c r="A86" s="133" t="s">
        <v>165</v>
      </c>
      <c r="B86" s="133"/>
      <c r="C86" s="133"/>
      <c r="D86" s="133"/>
      <c r="E86" s="133"/>
      <c r="F86" s="133"/>
      <c r="G86" s="133"/>
      <c r="H86" s="133"/>
      <c r="I86" s="133"/>
    </row>
    <row r="87" spans="1:9">
      <c r="A87" s="133"/>
      <c r="B87" s="133"/>
      <c r="C87" s="133"/>
      <c r="D87" s="133"/>
      <c r="E87" s="133"/>
      <c r="F87" s="133"/>
      <c r="G87" s="133"/>
      <c r="H87" s="133"/>
      <c r="I87" s="133"/>
    </row>
    <row r="88" spans="1:9">
      <c r="A88" s="133"/>
      <c r="B88" s="133"/>
      <c r="C88" s="133"/>
      <c r="D88" s="133"/>
      <c r="E88" s="133"/>
      <c r="F88" s="133"/>
      <c r="G88" s="133"/>
      <c r="H88" s="133"/>
      <c r="I88" s="133"/>
    </row>
    <row r="89" spans="1:9">
      <c r="A89" s="133"/>
      <c r="B89" s="133"/>
      <c r="C89" s="133"/>
      <c r="D89" s="133"/>
      <c r="E89" s="133"/>
      <c r="F89" s="133"/>
      <c r="G89" s="133"/>
      <c r="H89" s="133"/>
      <c r="I89" s="133"/>
    </row>
    <row r="90" spans="1:9">
      <c r="A90" s="37"/>
      <c r="B90" s="37"/>
      <c r="C90" s="37"/>
      <c r="D90" s="37"/>
      <c r="E90" s="37"/>
      <c r="F90" s="37"/>
      <c r="G90" s="37"/>
      <c r="H90" s="37"/>
      <c r="I90" s="37"/>
    </row>
    <row r="91" spans="1:9">
      <c r="A91" s="139" t="s">
        <v>118</v>
      </c>
      <c r="B91" s="140"/>
      <c r="C91" s="140"/>
      <c r="D91" s="140"/>
      <c r="E91" s="140"/>
      <c r="F91" s="140"/>
      <c r="G91" s="140"/>
      <c r="H91" s="140"/>
      <c r="I91" s="140"/>
    </row>
    <row r="92" spans="1:9">
      <c r="A92" s="140"/>
      <c r="B92" s="140"/>
      <c r="C92" s="140"/>
      <c r="D92" s="140"/>
      <c r="E92" s="140"/>
      <c r="F92" s="140"/>
      <c r="G92" s="140"/>
      <c r="H92" s="140"/>
      <c r="I92" s="140"/>
    </row>
    <row r="93" spans="1:9">
      <c r="A93" s="140"/>
      <c r="B93" s="140"/>
      <c r="C93" s="140"/>
      <c r="D93" s="140"/>
      <c r="E93" s="140"/>
      <c r="F93" s="140"/>
      <c r="G93" s="140"/>
      <c r="H93" s="140"/>
      <c r="I93" s="140"/>
    </row>
    <row r="94" spans="1:9">
      <c r="A94" s="6"/>
      <c r="B94" s="6"/>
      <c r="C94" s="6"/>
      <c r="D94" s="6"/>
      <c r="E94" s="6"/>
      <c r="F94" s="6"/>
      <c r="G94" s="6"/>
      <c r="H94" s="6"/>
      <c r="I94" s="6"/>
    </row>
    <row r="95" spans="1:9">
      <c r="A95" s="135" t="s">
        <v>48</v>
      </c>
      <c r="B95" s="135"/>
      <c r="C95" s="135"/>
      <c r="D95" s="135"/>
      <c r="E95" s="135"/>
      <c r="F95" s="135"/>
      <c r="G95" s="135"/>
      <c r="H95" s="135"/>
      <c r="I95" s="135"/>
    </row>
    <row r="96" spans="1:9">
      <c r="A96" s="7"/>
      <c r="B96" s="7"/>
      <c r="C96" s="7"/>
      <c r="D96" s="7"/>
      <c r="E96" s="7"/>
      <c r="F96" s="7"/>
      <c r="G96" s="7"/>
      <c r="H96" s="7"/>
      <c r="I96" s="7"/>
    </row>
    <row r="97" spans="1:19">
      <c r="A97" s="3" t="s">
        <v>49</v>
      </c>
      <c r="B97" s="7"/>
      <c r="C97" s="7"/>
      <c r="E97" s="33">
        <f>E48*E54</f>
        <v>2.7</v>
      </c>
      <c r="F97" s="7"/>
      <c r="G97" s="7"/>
      <c r="H97" s="7"/>
      <c r="I97" s="7"/>
    </row>
    <row r="98" spans="1:19">
      <c r="A98" s="3" t="s">
        <v>50</v>
      </c>
      <c r="B98" s="7"/>
      <c r="C98" s="7"/>
      <c r="E98" s="5">
        <v>25</v>
      </c>
      <c r="F98" s="7"/>
      <c r="G98" s="7"/>
      <c r="H98" s="7"/>
      <c r="I98" s="7"/>
    </row>
    <row r="99" spans="1:19" ht="13.5" thickBot="1">
      <c r="A99" s="7"/>
      <c r="B99" s="7"/>
      <c r="C99" s="7"/>
      <c r="E99" s="7"/>
      <c r="F99" s="7"/>
      <c r="G99" s="7"/>
      <c r="H99" s="7"/>
      <c r="I99" s="7"/>
    </row>
    <row r="100" spans="1:19" ht="13.5" thickBot="1">
      <c r="A100" s="3" t="s">
        <v>51</v>
      </c>
      <c r="B100" s="13"/>
      <c r="C100" s="13"/>
      <c r="E100" s="2">
        <f>E97*E98</f>
        <v>67.5</v>
      </c>
      <c r="F100" s="13"/>
      <c r="G100" s="13"/>
      <c r="H100" s="7"/>
      <c r="I100" s="7"/>
    </row>
    <row r="101" spans="1:19">
      <c r="B101" s="13"/>
      <c r="C101" s="13"/>
      <c r="D101" s="13"/>
      <c r="E101" s="14"/>
      <c r="F101" s="13"/>
      <c r="G101" s="13"/>
      <c r="H101" s="7"/>
      <c r="I101" s="7"/>
    </row>
    <row r="102" spans="1:19">
      <c r="A102" s="135" t="s">
        <v>121</v>
      </c>
      <c r="B102" s="135"/>
      <c r="C102" s="135"/>
      <c r="D102" s="135"/>
      <c r="E102" s="135"/>
      <c r="F102" s="135"/>
      <c r="G102" s="135"/>
      <c r="H102" s="135"/>
      <c r="I102" s="135"/>
    </row>
    <row r="103" spans="1:19">
      <c r="A103" s="8"/>
      <c r="B103" s="8"/>
      <c r="C103" s="8"/>
      <c r="D103" s="8"/>
      <c r="E103" s="8"/>
      <c r="F103" s="8"/>
      <c r="G103" s="8"/>
      <c r="H103" s="8"/>
      <c r="I103" s="8"/>
    </row>
    <row r="104" spans="1:19">
      <c r="A104" s="3" t="s">
        <v>56</v>
      </c>
      <c r="B104" s="7"/>
      <c r="C104" s="7"/>
      <c r="F104" s="89">
        <f>E23</f>
        <v>20</v>
      </c>
      <c r="G104" s="7"/>
      <c r="H104" s="7"/>
      <c r="I104" s="7"/>
    </row>
    <row r="105" spans="1:19">
      <c r="A105" s="29" t="s">
        <v>57</v>
      </c>
      <c r="B105" s="13"/>
      <c r="C105" s="13"/>
      <c r="D105" s="13"/>
      <c r="E105" s="14"/>
      <c r="F105" s="89">
        <f>E97</f>
        <v>2.7</v>
      </c>
      <c r="G105" s="13"/>
      <c r="H105" s="7"/>
      <c r="I105" s="7"/>
    </row>
    <row r="106" spans="1:19" ht="13.5" thickBot="1">
      <c r="B106" s="13"/>
      <c r="C106" s="13"/>
      <c r="D106" s="13"/>
      <c r="E106" s="14"/>
      <c r="F106" s="13"/>
      <c r="G106" s="13"/>
      <c r="H106" s="7"/>
      <c r="I106" s="7"/>
    </row>
    <row r="107" spans="1:19" ht="13.5" thickBot="1">
      <c r="A107" s="29" t="s">
        <v>58</v>
      </c>
      <c r="B107" s="13"/>
      <c r="C107" s="13"/>
      <c r="D107" s="13"/>
      <c r="E107" s="14"/>
      <c r="F107" s="16">
        <f>F104+F105</f>
        <v>22.7</v>
      </c>
      <c r="G107" s="13"/>
      <c r="H107" s="7"/>
      <c r="I107" s="7"/>
    </row>
    <row r="108" spans="1:19">
      <c r="B108" s="13"/>
      <c r="C108" s="13"/>
      <c r="D108" s="13"/>
      <c r="E108" s="14"/>
      <c r="F108" s="13"/>
      <c r="G108" s="13"/>
      <c r="H108" s="7"/>
      <c r="I108" s="7"/>
    </row>
    <row r="109" spans="1:19">
      <c r="A109" s="6"/>
      <c r="B109" s="6"/>
      <c r="C109" s="6"/>
      <c r="D109" s="6"/>
      <c r="E109" s="6"/>
      <c r="F109" s="6"/>
      <c r="G109" s="6"/>
      <c r="H109" s="6"/>
      <c r="I109" s="6"/>
    </row>
    <row r="110" spans="1:19" ht="12.75" customHeight="1">
      <c r="A110" s="134" t="s">
        <v>166</v>
      </c>
      <c r="B110" s="134"/>
      <c r="C110" s="134"/>
      <c r="D110" s="134"/>
      <c r="E110" s="134"/>
      <c r="F110" s="134"/>
      <c r="G110" s="134"/>
      <c r="H110" s="134"/>
      <c r="I110" s="134"/>
      <c r="S110" s="53"/>
    </row>
    <row r="111" spans="1:19">
      <c r="A111" s="134"/>
      <c r="B111" s="134"/>
      <c r="C111" s="134"/>
      <c r="D111" s="134"/>
      <c r="E111" s="134"/>
      <c r="F111" s="134"/>
      <c r="G111" s="134"/>
      <c r="H111" s="134"/>
      <c r="I111" s="134"/>
      <c r="N111" s="9"/>
      <c r="O111" s="54"/>
    </row>
    <row r="112" spans="1:19">
      <c r="A112" s="134"/>
      <c r="B112" s="134"/>
      <c r="C112" s="134"/>
      <c r="D112" s="134"/>
      <c r="E112" s="134"/>
      <c r="F112" s="134"/>
      <c r="G112" s="134"/>
      <c r="H112" s="134"/>
      <c r="I112" s="134"/>
    </row>
    <row r="113" spans="1:21">
      <c r="A113" s="134"/>
      <c r="B113" s="134"/>
      <c r="C113" s="134"/>
      <c r="D113" s="134"/>
      <c r="E113" s="134"/>
      <c r="F113" s="134"/>
      <c r="G113" s="134"/>
      <c r="H113" s="134"/>
      <c r="I113" s="134"/>
      <c r="N113" s="22"/>
      <c r="O113" s="43"/>
      <c r="P113" s="43"/>
      <c r="Q113" s="43"/>
      <c r="R113" s="43"/>
      <c r="S113" s="43"/>
      <c r="T113" s="43"/>
      <c r="U113" s="43"/>
    </row>
    <row r="114" spans="1:21">
      <c r="A114" s="134"/>
      <c r="B114" s="134"/>
      <c r="C114" s="134"/>
      <c r="D114" s="134"/>
      <c r="E114" s="134"/>
      <c r="F114" s="134"/>
      <c r="G114" s="134"/>
      <c r="H114" s="134"/>
      <c r="I114" s="134"/>
      <c r="N114" s="22"/>
      <c r="O114" s="43"/>
      <c r="P114" s="43"/>
      <c r="Q114" s="43"/>
      <c r="R114" s="43"/>
      <c r="S114" s="43"/>
      <c r="T114" s="43"/>
      <c r="U114" s="43"/>
    </row>
    <row r="115" spans="1:21">
      <c r="A115" s="134"/>
      <c r="B115" s="134"/>
      <c r="C115" s="134"/>
      <c r="D115" s="134"/>
      <c r="E115" s="134"/>
      <c r="F115" s="134"/>
      <c r="G115" s="134"/>
      <c r="H115" s="134"/>
      <c r="I115" s="134"/>
      <c r="N115" s="22"/>
      <c r="O115" s="43"/>
      <c r="P115" s="43"/>
      <c r="Q115" s="43"/>
      <c r="R115" s="43"/>
      <c r="S115" s="43"/>
      <c r="T115" s="43"/>
      <c r="U115" s="43"/>
    </row>
    <row r="116" spans="1:21">
      <c r="A116" s="55"/>
      <c r="B116" s="55"/>
      <c r="C116" s="55"/>
      <c r="D116" s="55"/>
      <c r="E116" s="55"/>
      <c r="F116" s="55"/>
      <c r="G116" s="55"/>
      <c r="H116" s="55"/>
      <c r="I116" s="55"/>
      <c r="N116" s="22"/>
      <c r="O116" s="43"/>
      <c r="P116" s="43"/>
      <c r="Q116" s="43"/>
      <c r="R116" s="43"/>
      <c r="S116" s="43"/>
      <c r="T116" s="43"/>
      <c r="U116" s="43"/>
    </row>
    <row r="117" spans="1:21">
      <c r="A117" s="55"/>
      <c r="B117" s="55"/>
      <c r="C117" s="55"/>
      <c r="D117" s="55"/>
      <c r="E117" s="55"/>
      <c r="F117" s="55"/>
      <c r="G117" s="55"/>
      <c r="H117" s="55"/>
      <c r="I117" s="55"/>
      <c r="N117" s="22"/>
      <c r="O117" s="43"/>
      <c r="P117" s="43"/>
      <c r="Q117" s="43"/>
      <c r="R117" s="43"/>
      <c r="S117" s="43"/>
      <c r="T117" s="43"/>
      <c r="U117" s="43"/>
    </row>
    <row r="118" spans="1:21" ht="13.5" customHeight="1">
      <c r="A118" s="135" t="s">
        <v>119</v>
      </c>
      <c r="B118" s="135"/>
      <c r="C118" s="135"/>
      <c r="D118" s="135"/>
      <c r="E118" s="135"/>
      <c r="F118" s="135"/>
      <c r="G118" s="135"/>
      <c r="H118" s="135"/>
      <c r="I118" s="135"/>
      <c r="N118" s="22"/>
      <c r="O118" s="43"/>
      <c r="P118" s="43"/>
      <c r="Q118" s="43"/>
      <c r="R118" s="43"/>
      <c r="S118" s="43"/>
      <c r="T118" s="43"/>
      <c r="U118" s="43"/>
    </row>
    <row r="119" spans="1:21" ht="13.5" customHeight="1">
      <c r="A119" s="135"/>
      <c r="B119" s="135"/>
      <c r="C119" s="135"/>
      <c r="D119" s="135"/>
      <c r="E119" s="135"/>
      <c r="F119" s="135"/>
      <c r="G119" s="135"/>
      <c r="H119" s="135"/>
      <c r="I119" s="135"/>
      <c r="N119" s="22"/>
      <c r="O119" s="43"/>
      <c r="P119" s="43"/>
      <c r="Q119" s="43"/>
      <c r="R119" s="43"/>
      <c r="S119" s="43"/>
      <c r="T119" s="43"/>
      <c r="U119" s="43"/>
    </row>
    <row r="120" spans="1:21" ht="13.5" customHeight="1">
      <c r="A120" s="135"/>
      <c r="B120" s="135"/>
      <c r="C120" s="135"/>
      <c r="D120" s="135"/>
      <c r="E120" s="135"/>
      <c r="F120" s="135"/>
      <c r="G120" s="135"/>
      <c r="H120" s="135"/>
      <c r="I120" s="135"/>
      <c r="N120" s="22"/>
      <c r="O120" s="43"/>
      <c r="P120" s="43"/>
      <c r="Q120" s="43"/>
      <c r="R120" s="43"/>
      <c r="S120" s="43"/>
      <c r="T120" s="43"/>
      <c r="U120" s="43"/>
    </row>
    <row r="121" spans="1:21" ht="13.5" thickBot="1">
      <c r="A121" s="23"/>
      <c r="B121" s="23"/>
      <c r="C121" s="23"/>
      <c r="D121" s="23"/>
      <c r="E121" s="23"/>
      <c r="F121" s="23"/>
      <c r="G121" s="23"/>
      <c r="H121" s="23"/>
      <c r="I121" s="23"/>
    </row>
    <row r="122" spans="1:21" ht="15" thickBot="1">
      <c r="A122" s="29" t="s">
        <v>80</v>
      </c>
      <c r="B122" s="23"/>
      <c r="C122" s="23"/>
      <c r="D122" s="23"/>
      <c r="E122" s="23"/>
      <c r="F122" s="30">
        <f>B72</f>
        <v>0.1</v>
      </c>
      <c r="G122" s="23"/>
      <c r="H122" s="23"/>
      <c r="I122" s="23"/>
    </row>
    <row r="123" spans="1:21">
      <c r="A123" s="23"/>
      <c r="B123" s="23"/>
      <c r="C123" s="23"/>
      <c r="D123" s="23"/>
      <c r="E123" s="23"/>
      <c r="F123" s="23"/>
      <c r="G123" s="23"/>
      <c r="H123" s="23"/>
      <c r="I123" s="23"/>
    </row>
    <row r="124" spans="1:21" ht="12.75" customHeight="1">
      <c r="A124" s="135" t="s">
        <v>120</v>
      </c>
      <c r="B124" s="135"/>
      <c r="C124" s="135"/>
      <c r="D124" s="135"/>
      <c r="E124" s="135"/>
      <c r="F124" s="135"/>
      <c r="G124" s="135"/>
      <c r="H124" s="135"/>
      <c r="I124" s="135"/>
    </row>
    <row r="125" spans="1:21">
      <c r="A125" s="135"/>
      <c r="B125" s="135"/>
      <c r="C125" s="135"/>
      <c r="D125" s="135"/>
      <c r="E125" s="135"/>
      <c r="F125" s="135"/>
      <c r="G125" s="135"/>
      <c r="H125" s="135"/>
      <c r="I125" s="135"/>
    </row>
    <row r="126" spans="1:21">
      <c r="A126" s="135"/>
      <c r="B126" s="135"/>
      <c r="C126" s="135"/>
      <c r="D126" s="135"/>
      <c r="E126" s="135"/>
      <c r="F126" s="135"/>
      <c r="G126" s="135"/>
      <c r="H126" s="135"/>
      <c r="I126" s="135"/>
    </row>
    <row r="127" spans="1:21">
      <c r="A127" s="135"/>
      <c r="B127" s="135"/>
      <c r="C127" s="135"/>
      <c r="D127" s="135"/>
      <c r="E127" s="135"/>
      <c r="F127" s="135"/>
      <c r="G127" s="135"/>
      <c r="H127" s="135"/>
      <c r="I127" s="135"/>
    </row>
    <row r="128" spans="1:21">
      <c r="A128" s="135"/>
      <c r="B128" s="135"/>
      <c r="C128" s="135"/>
      <c r="D128" s="135"/>
      <c r="E128" s="135"/>
      <c r="F128" s="135"/>
      <c r="G128" s="135"/>
      <c r="H128" s="135"/>
      <c r="I128" s="135"/>
    </row>
    <row r="129" spans="1:9">
      <c r="A129" s="7"/>
      <c r="B129" s="7"/>
      <c r="C129" s="7"/>
      <c r="D129" s="7"/>
      <c r="E129" s="7"/>
      <c r="F129" s="7"/>
      <c r="G129" s="7"/>
      <c r="H129" s="7"/>
      <c r="I129" s="7"/>
    </row>
    <row r="130" spans="1:9">
      <c r="A130" s="32" t="s">
        <v>85</v>
      </c>
      <c r="B130" s="7"/>
      <c r="C130" s="7"/>
      <c r="D130" s="7"/>
      <c r="E130" s="7"/>
      <c r="F130" s="7"/>
      <c r="G130" s="7"/>
      <c r="H130" s="7"/>
      <c r="I130" s="7"/>
    </row>
    <row r="131" spans="1:9">
      <c r="A131" s="32"/>
      <c r="B131" s="7"/>
      <c r="C131" s="7"/>
      <c r="D131" s="7"/>
      <c r="E131" s="7"/>
      <c r="F131" s="7"/>
      <c r="G131" s="7"/>
      <c r="H131" s="7"/>
      <c r="I131" s="7"/>
    </row>
    <row r="132" spans="1:9">
      <c r="A132" s="13" t="s">
        <v>104</v>
      </c>
      <c r="B132" s="7"/>
      <c r="C132" s="7"/>
      <c r="D132" s="7"/>
      <c r="E132" s="7"/>
      <c r="F132" s="7"/>
      <c r="G132" s="7"/>
      <c r="H132" s="7"/>
      <c r="I132" s="7"/>
    </row>
    <row r="133" spans="1:9" ht="14.25">
      <c r="A133" s="3" t="s">
        <v>102</v>
      </c>
      <c r="F133" s="97">
        <f>E22</f>
        <v>500</v>
      </c>
      <c r="G133" s="7"/>
      <c r="H133" s="7"/>
      <c r="I133" s="7"/>
    </row>
    <row r="134" spans="1:9">
      <c r="A134" s="29" t="s">
        <v>103</v>
      </c>
      <c r="F134" s="97">
        <f>E54*(E53)</f>
        <v>100</v>
      </c>
      <c r="G134" s="7"/>
      <c r="H134" s="7"/>
      <c r="I134" s="7"/>
    </row>
    <row r="135" spans="1:9">
      <c r="A135" s="3" t="s">
        <v>99</v>
      </c>
      <c r="F135" s="98">
        <f>E23</f>
        <v>20</v>
      </c>
      <c r="G135" s="7"/>
      <c r="H135" s="7"/>
      <c r="I135" s="7"/>
    </row>
    <row r="136" spans="1:9">
      <c r="A136" s="13"/>
      <c r="B136" s="7"/>
      <c r="C136" s="7"/>
      <c r="E136" s="7"/>
      <c r="F136" s="7"/>
      <c r="G136" s="7"/>
      <c r="H136" s="7"/>
      <c r="I136" s="7"/>
    </row>
    <row r="137" spans="1:9">
      <c r="B137" s="8"/>
      <c r="C137" s="8"/>
      <c r="E137" s="8"/>
      <c r="F137" s="8"/>
      <c r="G137" s="8"/>
      <c r="H137" s="8"/>
      <c r="I137" s="8"/>
    </row>
    <row r="138" spans="1:9">
      <c r="A138" s="9"/>
      <c r="D138" s="26" t="s">
        <v>105</v>
      </c>
      <c r="E138" s="56">
        <f>E22</f>
        <v>500</v>
      </c>
      <c r="F138" s="7"/>
      <c r="G138" s="7"/>
      <c r="H138" s="7"/>
      <c r="I138" s="7"/>
    </row>
    <row r="139" spans="1:9" ht="15">
      <c r="A139" s="3"/>
      <c r="D139" s="99" t="s">
        <v>106</v>
      </c>
      <c r="E139" s="57">
        <v>0</v>
      </c>
      <c r="F139" s="7"/>
      <c r="G139" s="7"/>
      <c r="H139" s="7"/>
      <c r="I139" s="7"/>
    </row>
    <row r="140" spans="1:9">
      <c r="A140" s="3"/>
      <c r="D140" s="26" t="s">
        <v>107</v>
      </c>
      <c r="E140" s="56">
        <f>E138+E139</f>
        <v>500</v>
      </c>
      <c r="F140" s="7"/>
      <c r="G140" s="7"/>
      <c r="H140" s="7"/>
      <c r="I140" s="7"/>
    </row>
    <row r="141" spans="1:9" ht="15">
      <c r="A141" s="3"/>
      <c r="D141" s="100" t="s">
        <v>108</v>
      </c>
      <c r="E141" s="57">
        <f>E54*(E53)</f>
        <v>100</v>
      </c>
      <c r="F141" s="7"/>
      <c r="G141" s="7"/>
      <c r="H141" s="7"/>
      <c r="I141" s="7"/>
    </row>
    <row r="142" spans="1:9">
      <c r="A142" s="3"/>
      <c r="D142" s="26" t="s">
        <v>109</v>
      </c>
      <c r="E142" s="56">
        <f>E140-E141</f>
        <v>400</v>
      </c>
      <c r="F142" s="7"/>
      <c r="G142" s="7"/>
      <c r="H142" s="7"/>
      <c r="I142" s="7"/>
    </row>
    <row r="143" spans="1:9" ht="15">
      <c r="A143" s="3"/>
      <c r="D143" s="101" t="s">
        <v>110</v>
      </c>
      <c r="E143" s="58">
        <f>E23</f>
        <v>20</v>
      </c>
      <c r="F143" s="7"/>
      <c r="G143" s="7"/>
      <c r="H143" s="7"/>
      <c r="I143" s="7"/>
    </row>
    <row r="144" spans="1:9">
      <c r="A144" s="3"/>
      <c r="D144" s="26" t="s">
        <v>111</v>
      </c>
      <c r="E144" s="63">
        <f>E142/E143</f>
        <v>20</v>
      </c>
      <c r="F144" s="7"/>
      <c r="G144" s="7"/>
      <c r="H144" s="7"/>
      <c r="I144" s="7"/>
    </row>
    <row r="145" spans="1:9">
      <c r="A145" s="9"/>
      <c r="F145" s="7"/>
      <c r="G145" s="7"/>
      <c r="H145" s="7"/>
      <c r="I145" s="7"/>
    </row>
    <row r="146" spans="1:9">
      <c r="A146" s="9"/>
      <c r="D146" s="56"/>
      <c r="F146" s="7"/>
      <c r="G146" s="7"/>
      <c r="H146" s="7"/>
      <c r="I146" s="7"/>
    </row>
    <row r="147" spans="1:9">
      <c r="A147" s="32" t="s">
        <v>86</v>
      </c>
      <c r="D147" s="56"/>
      <c r="F147" s="7"/>
      <c r="G147" s="7"/>
      <c r="H147" s="7"/>
      <c r="I147" s="7"/>
    </row>
    <row r="148" spans="1:9">
      <c r="A148" s="32"/>
      <c r="D148" s="56"/>
      <c r="F148" s="7"/>
      <c r="G148" s="7"/>
      <c r="H148" s="7"/>
      <c r="I148" s="7"/>
    </row>
    <row r="149" spans="1:9">
      <c r="A149" s="13" t="s">
        <v>104</v>
      </c>
      <c r="F149" s="7"/>
      <c r="G149" s="7"/>
      <c r="H149" s="7"/>
      <c r="I149" s="7"/>
    </row>
    <row r="150" spans="1:9">
      <c r="A150" s="29" t="s">
        <v>44</v>
      </c>
      <c r="D150" s="53">
        <f>E51</f>
        <v>10</v>
      </c>
      <c r="F150" s="7"/>
      <c r="G150" s="7"/>
      <c r="H150" s="7"/>
      <c r="I150" s="7"/>
    </row>
    <row r="151" spans="1:9">
      <c r="F151" s="7"/>
      <c r="G151" s="7"/>
      <c r="H151" s="7"/>
      <c r="I151" s="7"/>
    </row>
    <row r="152" spans="1:9" ht="15">
      <c r="A152" s="9" t="s">
        <v>45</v>
      </c>
      <c r="B152" s="10" t="s">
        <v>14</v>
      </c>
      <c r="C152" s="11" t="s">
        <v>84</v>
      </c>
      <c r="D152" s="10" t="s">
        <v>46</v>
      </c>
      <c r="E152" s="10" t="s">
        <v>47</v>
      </c>
      <c r="F152" s="7"/>
      <c r="G152" s="7"/>
      <c r="H152" s="7"/>
      <c r="I152" s="7"/>
    </row>
    <row r="153" spans="1:9" ht="15" thickBot="1">
      <c r="A153" s="9" t="s">
        <v>45</v>
      </c>
      <c r="B153" s="10" t="s">
        <v>14</v>
      </c>
      <c r="C153" s="12">
        <f>E138</f>
        <v>500</v>
      </c>
      <c r="D153" s="10" t="s">
        <v>46</v>
      </c>
      <c r="E153" s="1">
        <f>(1+E24)^D150</f>
        <v>2.1589249972727877</v>
      </c>
      <c r="F153" s="7"/>
      <c r="G153" s="7"/>
      <c r="H153" s="7"/>
      <c r="I153" s="7"/>
    </row>
    <row r="154" spans="1:9" ht="15" thickBot="1">
      <c r="A154" s="9" t="s">
        <v>45</v>
      </c>
      <c r="B154" s="10" t="s">
        <v>14</v>
      </c>
      <c r="C154" s="2">
        <f>C153*E153</f>
        <v>1079.4624986363938</v>
      </c>
      <c r="D154" s="10"/>
      <c r="E154" s="10"/>
      <c r="F154" s="7"/>
      <c r="G154" s="7"/>
      <c r="H154" s="7"/>
      <c r="I154" s="7"/>
    </row>
    <row r="155" spans="1:9">
      <c r="A155" s="7"/>
      <c r="B155" s="7"/>
      <c r="C155" s="7"/>
      <c r="D155" s="7"/>
      <c r="E155" s="7"/>
      <c r="F155" s="7"/>
      <c r="G155" s="7"/>
      <c r="H155" s="7"/>
      <c r="I155" s="7"/>
    </row>
    <row r="156" spans="1:9">
      <c r="A156" s="135" t="s">
        <v>52</v>
      </c>
      <c r="B156" s="135"/>
      <c r="C156" s="135"/>
      <c r="D156" s="135"/>
      <c r="E156" s="135"/>
      <c r="F156" s="135"/>
      <c r="G156" s="135"/>
      <c r="H156" s="135"/>
      <c r="I156" s="135"/>
    </row>
    <row r="157" spans="1:9">
      <c r="A157" s="7"/>
      <c r="B157" s="7"/>
      <c r="C157" s="7"/>
      <c r="D157" s="7"/>
      <c r="E157" s="7"/>
      <c r="F157" s="7"/>
      <c r="G157" s="7"/>
      <c r="H157" s="7"/>
      <c r="I157" s="7"/>
    </row>
    <row r="158" spans="1:9">
      <c r="A158" s="29" t="s">
        <v>10</v>
      </c>
      <c r="C158" s="60">
        <f>B71-D150</f>
        <v>10</v>
      </c>
      <c r="D158" s="7"/>
      <c r="E158" s="7"/>
      <c r="F158" s="7"/>
      <c r="G158" s="7"/>
      <c r="H158" s="7"/>
      <c r="I158" s="7"/>
    </row>
    <row r="159" spans="1:9">
      <c r="A159" s="29" t="s">
        <v>11</v>
      </c>
      <c r="C159" s="59">
        <f>B72</f>
        <v>0.1</v>
      </c>
      <c r="D159" s="7"/>
      <c r="E159" s="7"/>
      <c r="F159" s="7"/>
      <c r="G159" s="7"/>
      <c r="H159" s="7"/>
      <c r="I159" s="7"/>
    </row>
    <row r="160" spans="1:9">
      <c r="A160" s="29" t="s">
        <v>82</v>
      </c>
      <c r="C160" s="61">
        <f>F81</f>
        <v>8.4000000000000005E-2</v>
      </c>
      <c r="D160" s="7"/>
      <c r="E160" s="7"/>
      <c r="F160" s="7"/>
      <c r="G160" s="7"/>
      <c r="H160" s="7"/>
      <c r="I160" s="7"/>
    </row>
    <row r="161" spans="1:9">
      <c r="A161" s="29" t="s">
        <v>12</v>
      </c>
      <c r="C161" s="56">
        <f>B74</f>
        <v>1000</v>
      </c>
      <c r="D161" s="7"/>
      <c r="E161" s="7"/>
      <c r="F161" s="7"/>
      <c r="G161" s="7"/>
      <c r="H161" s="7"/>
      <c r="I161" s="7"/>
    </row>
    <row r="162" spans="1:9">
      <c r="A162" s="29" t="s">
        <v>83</v>
      </c>
      <c r="C162" s="56">
        <f>C160*C161</f>
        <v>84</v>
      </c>
      <c r="D162" s="7"/>
      <c r="E162" s="7"/>
      <c r="F162" s="7"/>
      <c r="G162" s="7"/>
      <c r="H162" s="7"/>
      <c r="I162" s="7"/>
    </row>
    <row r="163" spans="1:9" ht="13.5" thickBot="1">
      <c r="D163" s="7"/>
      <c r="E163" s="7"/>
      <c r="F163" s="7"/>
      <c r="G163" s="7"/>
      <c r="H163" s="7"/>
      <c r="I163" s="7"/>
    </row>
    <row r="164" spans="1:9" ht="13.5" thickBot="1">
      <c r="A164" s="9" t="s">
        <v>53</v>
      </c>
      <c r="D164" s="2">
        <f>-PV(C159,C158,C162,C161)</f>
        <v>901.68692630872499</v>
      </c>
      <c r="E164" s="7"/>
      <c r="F164" s="7"/>
      <c r="G164" s="7"/>
      <c r="H164" s="7"/>
      <c r="I164" s="7"/>
    </row>
    <row r="165" spans="1:9">
      <c r="A165" s="9"/>
      <c r="D165" s="7"/>
      <c r="E165" s="7"/>
      <c r="F165" s="7"/>
      <c r="G165" s="7"/>
      <c r="H165" s="7"/>
      <c r="I165" s="7"/>
    </row>
    <row r="166" spans="1:9">
      <c r="A166" s="9" t="s">
        <v>54</v>
      </c>
      <c r="B166" s="7"/>
      <c r="D166" s="62">
        <f>E54</f>
        <v>0.1</v>
      </c>
      <c r="E166" s="7"/>
      <c r="F166" s="7"/>
      <c r="G166" s="7"/>
      <c r="H166" s="7"/>
      <c r="I166" s="7"/>
    </row>
    <row r="167" spans="1:9" ht="13.5" thickBot="1">
      <c r="A167" s="9"/>
      <c r="B167" s="7"/>
      <c r="D167" s="7"/>
      <c r="E167" s="7"/>
      <c r="F167" s="7"/>
      <c r="G167" s="7"/>
      <c r="H167" s="7"/>
      <c r="I167" s="7"/>
    </row>
    <row r="168" spans="1:9" ht="13.5" thickBot="1">
      <c r="A168" s="9" t="s">
        <v>55</v>
      </c>
      <c r="B168" s="7"/>
      <c r="D168" s="15">
        <f>D164*D166</f>
        <v>90.168692630872499</v>
      </c>
      <c r="E168" s="7"/>
      <c r="F168" s="7"/>
      <c r="G168" s="7"/>
      <c r="H168" s="7"/>
      <c r="I168" s="7"/>
    </row>
    <row r="169" spans="1:9">
      <c r="A169" s="7"/>
      <c r="B169" s="7"/>
      <c r="C169" s="7"/>
      <c r="D169" s="7"/>
      <c r="E169" s="7"/>
      <c r="F169" s="7"/>
      <c r="G169" s="7"/>
      <c r="H169" s="7"/>
      <c r="I169" s="7"/>
    </row>
    <row r="170" spans="1:9">
      <c r="B170" s="13"/>
      <c r="C170" s="13"/>
      <c r="D170" s="13"/>
      <c r="E170" s="14"/>
      <c r="F170" s="13"/>
      <c r="G170" s="13"/>
      <c r="H170" s="7"/>
      <c r="I170" s="7"/>
    </row>
    <row r="171" spans="1:9">
      <c r="A171" s="32" t="s">
        <v>113</v>
      </c>
      <c r="B171" s="13"/>
      <c r="C171" s="13"/>
      <c r="D171" s="13"/>
      <c r="E171" s="14"/>
      <c r="F171" s="13"/>
      <c r="G171" s="13"/>
      <c r="H171" s="7"/>
      <c r="I171" s="7"/>
    </row>
    <row r="172" spans="1:9">
      <c r="B172" s="13"/>
      <c r="C172" s="13"/>
      <c r="D172" s="26" t="s">
        <v>105</v>
      </c>
      <c r="E172" s="63">
        <f>C154</f>
        <v>1079.4624986363938</v>
      </c>
      <c r="F172" s="13"/>
      <c r="G172" s="13"/>
      <c r="H172" s="7"/>
      <c r="I172" s="7"/>
    </row>
    <row r="173" spans="1:9" ht="15">
      <c r="B173" s="13"/>
      <c r="C173" s="13"/>
      <c r="D173" s="99" t="s">
        <v>114</v>
      </c>
      <c r="E173" s="102">
        <f>E100</f>
        <v>67.5</v>
      </c>
      <c r="F173" s="13"/>
      <c r="G173" s="13"/>
      <c r="H173" s="7"/>
      <c r="I173" s="7"/>
    </row>
    <row r="174" spans="1:9">
      <c r="B174" s="13"/>
      <c r="C174" s="13"/>
      <c r="D174" s="26" t="s">
        <v>107</v>
      </c>
      <c r="E174" s="63">
        <f>E172+E173</f>
        <v>1146.9624986363938</v>
      </c>
      <c r="F174" s="13"/>
      <c r="G174" s="13"/>
      <c r="H174" s="7"/>
      <c r="I174" s="7"/>
    </row>
    <row r="175" spans="1:9" ht="15">
      <c r="B175" s="13"/>
      <c r="C175" s="13"/>
      <c r="D175" s="100" t="s">
        <v>108</v>
      </c>
      <c r="E175" s="102">
        <f>D168</f>
        <v>90.168692630872499</v>
      </c>
      <c r="F175" s="13"/>
      <c r="G175" s="13"/>
      <c r="H175" s="7"/>
      <c r="I175" s="7"/>
    </row>
    <row r="176" spans="1:9">
      <c r="B176" s="13"/>
      <c r="C176" s="13"/>
      <c r="D176" s="26" t="s">
        <v>109</v>
      </c>
      <c r="E176" s="63">
        <f>E174-E175</f>
        <v>1056.7938060055212</v>
      </c>
      <c r="F176" s="13"/>
      <c r="G176" s="13"/>
      <c r="H176" s="7"/>
      <c r="I176" s="7"/>
    </row>
    <row r="177" spans="1:9" ht="15">
      <c r="B177" s="13"/>
      <c r="C177" s="13"/>
      <c r="D177" s="101" t="s">
        <v>110</v>
      </c>
      <c r="E177" s="102">
        <f>F107</f>
        <v>22.7</v>
      </c>
      <c r="F177" s="13"/>
      <c r="G177" s="13"/>
      <c r="H177" s="7"/>
      <c r="I177" s="7"/>
    </row>
    <row r="178" spans="1:9">
      <c r="B178" s="13"/>
      <c r="C178" s="13"/>
      <c r="D178" s="26" t="s">
        <v>111</v>
      </c>
      <c r="E178" s="63">
        <f>E176/E177</f>
        <v>46.554793216102254</v>
      </c>
      <c r="F178" s="13"/>
      <c r="G178" s="13"/>
      <c r="H178" s="7"/>
      <c r="I178" s="7"/>
    </row>
    <row r="179" spans="1:9">
      <c r="B179" s="13"/>
      <c r="C179" s="13"/>
      <c r="D179" s="13"/>
      <c r="E179" s="14"/>
      <c r="F179" s="13"/>
      <c r="G179" s="13"/>
      <c r="H179" s="7"/>
      <c r="I179" s="7"/>
    </row>
    <row r="180" spans="1:9">
      <c r="A180" s="32" t="s">
        <v>115</v>
      </c>
      <c r="B180" s="13"/>
      <c r="C180" s="13"/>
      <c r="D180" s="13"/>
      <c r="E180" s="14"/>
      <c r="F180" s="13"/>
      <c r="G180" s="13"/>
      <c r="H180" s="7"/>
      <c r="I180" s="7"/>
    </row>
    <row r="181" spans="1:9">
      <c r="B181" s="13"/>
      <c r="C181" s="13"/>
      <c r="D181" s="13"/>
      <c r="E181" s="14"/>
      <c r="F181" s="13"/>
      <c r="G181" s="13"/>
      <c r="H181" s="7"/>
      <c r="I181" s="7"/>
    </row>
    <row r="182" spans="1:9">
      <c r="A182" s="135" t="s">
        <v>60</v>
      </c>
      <c r="B182" s="135"/>
      <c r="C182" s="135"/>
      <c r="D182" s="135"/>
      <c r="E182" s="135"/>
      <c r="F182" s="135"/>
      <c r="G182" s="135"/>
      <c r="H182" s="135"/>
      <c r="I182" s="135"/>
    </row>
    <row r="183" spans="1:9">
      <c r="A183" s="135"/>
      <c r="B183" s="135"/>
      <c r="C183" s="135"/>
      <c r="D183" s="135"/>
      <c r="E183" s="135"/>
      <c r="F183" s="135"/>
      <c r="G183" s="135"/>
      <c r="H183" s="135"/>
      <c r="I183" s="135"/>
    </row>
    <row r="184" spans="1:9">
      <c r="B184" s="13"/>
      <c r="C184" s="13"/>
      <c r="D184" s="13"/>
      <c r="E184" s="14"/>
      <c r="F184" s="13"/>
      <c r="G184" s="13"/>
      <c r="H184" s="7"/>
      <c r="I184" s="7"/>
    </row>
    <row r="185" spans="1:9">
      <c r="A185" s="3" t="s">
        <v>59</v>
      </c>
      <c r="B185" s="13"/>
      <c r="C185" s="13"/>
      <c r="D185" s="13"/>
      <c r="E185" s="14"/>
      <c r="F185" s="5">
        <f>E178</f>
        <v>46.554793216102254</v>
      </c>
      <c r="G185" s="13"/>
      <c r="H185" s="7"/>
      <c r="I185" s="7"/>
    </row>
    <row r="186" spans="1:9">
      <c r="A186" s="3" t="s">
        <v>50</v>
      </c>
      <c r="B186" s="7"/>
      <c r="C186" s="7"/>
      <c r="E186" s="14"/>
      <c r="F186" s="5">
        <f>E49</f>
        <v>25</v>
      </c>
      <c r="G186" s="13"/>
      <c r="H186" s="7"/>
      <c r="I186" s="7"/>
    </row>
    <row r="187" spans="1:9" ht="13.5" thickBot="1">
      <c r="B187" s="13"/>
      <c r="C187" s="13"/>
      <c r="D187" s="13"/>
      <c r="E187" s="14"/>
      <c r="F187" s="13"/>
      <c r="G187" s="13"/>
      <c r="H187" s="7"/>
      <c r="I187" s="7"/>
    </row>
    <row r="188" spans="1:9" ht="13.5" thickBot="1">
      <c r="A188" s="3" t="s">
        <v>61</v>
      </c>
      <c r="B188" s="13"/>
      <c r="C188" s="13"/>
      <c r="D188" s="13"/>
      <c r="F188" s="2">
        <f>F185-F186</f>
        <v>21.554793216102254</v>
      </c>
      <c r="G188" s="13"/>
      <c r="H188" s="7"/>
      <c r="I188" s="7"/>
    </row>
    <row r="189" spans="1:9">
      <c r="B189" s="13"/>
      <c r="C189" s="13"/>
      <c r="D189" s="13"/>
      <c r="E189" s="14"/>
      <c r="F189" s="13"/>
      <c r="G189" s="13"/>
      <c r="H189" s="7"/>
      <c r="I189" s="7"/>
    </row>
    <row r="190" spans="1:9">
      <c r="A190" s="29" t="s">
        <v>62</v>
      </c>
      <c r="B190" s="13"/>
      <c r="C190" s="13"/>
      <c r="D190" s="13"/>
      <c r="E190" s="14"/>
      <c r="F190" s="62">
        <f>E48</f>
        <v>27</v>
      </c>
      <c r="G190" s="13"/>
      <c r="H190" s="7"/>
      <c r="I190" s="7"/>
    </row>
    <row r="191" spans="1:9" ht="13.5" thickBot="1">
      <c r="B191" s="13"/>
      <c r="C191" s="13"/>
      <c r="D191" s="13"/>
      <c r="E191" s="14"/>
      <c r="F191" s="13"/>
      <c r="G191" s="13"/>
      <c r="H191" s="7"/>
      <c r="I191" s="7"/>
    </row>
    <row r="192" spans="1:9" ht="13.5" thickBot="1">
      <c r="A192" s="3" t="s">
        <v>63</v>
      </c>
      <c r="B192" s="13"/>
      <c r="C192" s="13"/>
      <c r="D192" s="13"/>
      <c r="F192" s="2">
        <f>F188*F190</f>
        <v>581.97941683476085</v>
      </c>
      <c r="G192" s="13"/>
      <c r="H192" s="7"/>
      <c r="I192" s="7"/>
    </row>
    <row r="193" spans="1:9">
      <c r="B193" s="13"/>
      <c r="C193" s="13"/>
      <c r="D193" s="13"/>
      <c r="E193" s="14"/>
      <c r="F193" s="13"/>
      <c r="G193" s="13"/>
      <c r="H193" s="7"/>
      <c r="I193" s="7"/>
    </row>
    <row r="194" spans="1:9">
      <c r="B194" s="13"/>
      <c r="C194" s="13"/>
      <c r="D194" s="13"/>
      <c r="E194" s="14"/>
      <c r="F194" s="13"/>
      <c r="G194" s="13"/>
      <c r="H194" s="7"/>
      <c r="I194" s="7"/>
    </row>
    <row r="195" spans="1:9">
      <c r="A195" s="135" t="s">
        <v>64</v>
      </c>
      <c r="B195" s="135"/>
      <c r="C195" s="135"/>
      <c r="D195" s="135"/>
      <c r="E195" s="135"/>
      <c r="F195" s="135"/>
      <c r="G195" s="135"/>
      <c r="H195" s="135"/>
      <c r="I195" s="135"/>
    </row>
    <row r="196" spans="1:9">
      <c r="A196" s="135"/>
      <c r="B196" s="135"/>
      <c r="C196" s="135"/>
      <c r="D196" s="135"/>
      <c r="E196" s="135"/>
      <c r="F196" s="135"/>
      <c r="G196" s="135"/>
      <c r="H196" s="135"/>
      <c r="I196" s="135"/>
    </row>
    <row r="197" spans="1:9">
      <c r="B197" s="13"/>
      <c r="C197" s="13"/>
      <c r="D197" s="13"/>
      <c r="E197" s="14"/>
      <c r="F197" s="13"/>
      <c r="G197" s="13"/>
      <c r="H197" s="7"/>
      <c r="I197" s="7"/>
    </row>
    <row r="198" spans="1:9">
      <c r="A198" s="29" t="s">
        <v>65</v>
      </c>
      <c r="B198" s="13"/>
      <c r="C198" s="13"/>
      <c r="D198" s="13"/>
      <c r="E198" s="14"/>
      <c r="F198" s="60">
        <f>D150</f>
        <v>10</v>
      </c>
      <c r="G198" s="13"/>
      <c r="H198" s="7"/>
      <c r="I198" s="7"/>
    </row>
    <row r="199" spans="1:9">
      <c r="A199" s="29" t="s">
        <v>66</v>
      </c>
      <c r="B199" s="13"/>
      <c r="C199" s="13"/>
      <c r="D199" s="13"/>
      <c r="E199" s="14"/>
      <c r="F199" s="19">
        <f>-E66</f>
        <v>-135</v>
      </c>
      <c r="G199" s="13"/>
      <c r="H199" s="7"/>
      <c r="I199" s="7"/>
    </row>
    <row r="200" spans="1:9">
      <c r="A200" s="29" t="s">
        <v>67</v>
      </c>
      <c r="B200" s="13"/>
      <c r="C200" s="13"/>
      <c r="D200" s="13"/>
      <c r="E200" s="14"/>
      <c r="F200" s="60">
        <v>0</v>
      </c>
      <c r="G200" s="13"/>
      <c r="H200" s="7"/>
      <c r="I200" s="7"/>
    </row>
    <row r="201" spans="1:9">
      <c r="A201" s="29" t="s">
        <v>68</v>
      </c>
      <c r="B201" s="13"/>
      <c r="C201" s="13"/>
      <c r="D201" s="13"/>
      <c r="E201" s="14"/>
      <c r="F201" s="19">
        <f>F192</f>
        <v>581.97941683476085</v>
      </c>
      <c r="G201" s="13"/>
      <c r="H201" s="7"/>
      <c r="I201" s="7"/>
    </row>
    <row r="202" spans="1:9" ht="13.5" thickBot="1">
      <c r="B202" s="13"/>
      <c r="C202" s="13"/>
      <c r="D202" s="13"/>
      <c r="E202" s="14"/>
      <c r="F202" s="13"/>
      <c r="G202" s="13"/>
      <c r="H202" s="7"/>
      <c r="I202" s="7"/>
    </row>
    <row r="203" spans="1:9" ht="13.5" thickBot="1">
      <c r="A203" s="29" t="s">
        <v>69</v>
      </c>
      <c r="B203" s="13"/>
      <c r="C203" s="13"/>
      <c r="D203" s="13"/>
      <c r="E203" s="14"/>
      <c r="F203" s="20">
        <f>RATE(F198,F200,F199,F201)</f>
        <v>0.15733046559265818</v>
      </c>
      <c r="G203" s="13"/>
      <c r="H203" s="7"/>
      <c r="I203" s="7"/>
    </row>
    <row r="204" spans="1:9">
      <c r="B204" s="13"/>
      <c r="C204" s="13"/>
      <c r="D204" s="13"/>
      <c r="E204" s="14"/>
      <c r="F204" s="13"/>
      <c r="G204" s="13"/>
      <c r="H204" s="7"/>
      <c r="I204" s="7"/>
    </row>
    <row r="205" spans="1:9">
      <c r="B205" s="13"/>
      <c r="C205" s="13"/>
      <c r="D205" s="13"/>
      <c r="E205" s="14"/>
      <c r="F205" s="13"/>
      <c r="G205" s="13"/>
      <c r="H205" s="7"/>
      <c r="I205" s="7"/>
    </row>
    <row r="206" spans="1:9">
      <c r="A206" s="135" t="s">
        <v>70</v>
      </c>
      <c r="B206" s="135"/>
      <c r="C206" s="135"/>
      <c r="D206" s="135"/>
      <c r="E206" s="135"/>
      <c r="F206" s="135"/>
      <c r="G206" s="135"/>
      <c r="H206" s="135"/>
      <c r="I206" s="135"/>
    </row>
    <row r="207" spans="1:9">
      <c r="A207" s="135"/>
      <c r="B207" s="135"/>
      <c r="C207" s="135"/>
      <c r="D207" s="135"/>
      <c r="E207" s="135"/>
      <c r="F207" s="135"/>
      <c r="G207" s="135"/>
      <c r="H207" s="135"/>
      <c r="I207" s="135"/>
    </row>
    <row r="208" spans="1:9">
      <c r="B208" s="13"/>
      <c r="C208" s="13"/>
      <c r="D208" s="13"/>
      <c r="E208" s="14"/>
      <c r="F208" s="13"/>
      <c r="G208" s="13"/>
      <c r="H208" s="7"/>
      <c r="I208" s="7"/>
    </row>
    <row r="209" spans="1:9">
      <c r="A209" s="29" t="s">
        <v>71</v>
      </c>
      <c r="B209" s="13"/>
      <c r="C209" s="13"/>
      <c r="D209" s="13"/>
      <c r="E209" s="14"/>
      <c r="F209" s="21">
        <f>C67/E53</f>
        <v>0.86499999999999999</v>
      </c>
      <c r="G209" s="13"/>
      <c r="H209" s="7"/>
      <c r="I209" s="7"/>
    </row>
    <row r="210" spans="1:9">
      <c r="A210" s="29" t="s">
        <v>72</v>
      </c>
      <c r="B210" s="13"/>
      <c r="C210" s="13"/>
      <c r="D210" s="13"/>
      <c r="E210" s="14"/>
      <c r="F210" s="21">
        <f>1-F209</f>
        <v>0.13500000000000001</v>
      </c>
      <c r="G210" s="13"/>
      <c r="H210" s="7"/>
      <c r="I210" s="7"/>
    </row>
    <row r="211" spans="1:9">
      <c r="B211" s="13"/>
      <c r="C211" s="13"/>
      <c r="D211" s="13"/>
      <c r="E211" s="14"/>
      <c r="F211" s="21"/>
      <c r="G211" s="13"/>
      <c r="H211" s="7"/>
      <c r="I211" s="7"/>
    </row>
    <row r="212" spans="1:9">
      <c r="A212" s="29" t="s">
        <v>73</v>
      </c>
      <c r="B212" s="13"/>
      <c r="C212" s="13"/>
      <c r="D212" s="13"/>
      <c r="E212" s="14"/>
      <c r="F212" s="21">
        <f>E27</f>
        <v>0.1</v>
      </c>
      <c r="G212" s="13"/>
      <c r="H212" s="7"/>
      <c r="I212" s="7"/>
    </row>
    <row r="213" spans="1:9">
      <c r="A213" s="29" t="s">
        <v>74</v>
      </c>
      <c r="B213" s="13"/>
      <c r="C213" s="13"/>
      <c r="D213" s="13"/>
      <c r="E213" s="14"/>
      <c r="F213" s="21">
        <f>F203</f>
        <v>0.15733046559265818</v>
      </c>
      <c r="G213" s="13"/>
      <c r="H213" s="7"/>
      <c r="I213" s="7"/>
    </row>
    <row r="214" spans="1:9" ht="13.5" thickBot="1">
      <c r="B214" s="13"/>
      <c r="C214" s="13"/>
      <c r="D214" s="13"/>
      <c r="E214" s="14"/>
      <c r="F214" s="21"/>
      <c r="G214" s="13"/>
      <c r="H214" s="7"/>
      <c r="I214" s="7"/>
    </row>
    <row r="215" spans="1:9" ht="13.5" thickBot="1">
      <c r="A215" s="29" t="s">
        <v>75</v>
      </c>
      <c r="B215" s="13"/>
      <c r="C215" s="13"/>
      <c r="D215" s="13"/>
      <c r="E215" s="14"/>
      <c r="F215" s="20">
        <f>($F$209*F212)+($F$210*$F$213)</f>
        <v>0.10773961285500885</v>
      </c>
      <c r="G215" s="13"/>
      <c r="H215" s="7"/>
      <c r="I215" s="7"/>
    </row>
    <row r="216" spans="1:9" s="86" customFormat="1">
      <c r="B216" s="130"/>
      <c r="C216" s="130"/>
      <c r="D216" s="130"/>
      <c r="E216" s="131"/>
      <c r="F216" s="132"/>
      <c r="G216" s="130"/>
      <c r="H216" s="50"/>
      <c r="I216" s="50"/>
    </row>
    <row r="217" spans="1:9" s="86" customFormat="1">
      <c r="B217" s="130"/>
      <c r="C217" s="130"/>
      <c r="D217" s="130"/>
      <c r="E217" s="131"/>
      <c r="F217" s="132"/>
      <c r="G217" s="130"/>
      <c r="H217" s="50"/>
      <c r="I217" s="50"/>
    </row>
    <row r="218" spans="1:9" s="86" customFormat="1">
      <c r="A218" s="133" t="s">
        <v>167</v>
      </c>
      <c r="B218" s="133"/>
      <c r="C218" s="133"/>
      <c r="D218" s="133"/>
      <c r="E218" s="133"/>
      <c r="F218" s="133"/>
      <c r="G218" s="133"/>
      <c r="H218" s="133"/>
      <c r="I218" s="133"/>
    </row>
    <row r="219" spans="1:9" s="86" customFormat="1">
      <c r="B219" s="130"/>
      <c r="C219" s="130"/>
      <c r="D219" s="130"/>
      <c r="E219" s="131"/>
      <c r="F219" s="132"/>
      <c r="G219" s="130"/>
      <c r="H219" s="50"/>
      <c r="I219" s="50"/>
    </row>
    <row r="220" spans="1:9">
      <c r="A220" s="23"/>
      <c r="B220" s="23"/>
      <c r="C220" s="23"/>
      <c r="D220" s="23"/>
      <c r="E220" s="23"/>
      <c r="F220" s="23"/>
      <c r="G220" s="23"/>
      <c r="H220" s="23"/>
      <c r="I220" s="23"/>
    </row>
    <row r="221" spans="1:9">
      <c r="A221" s="29" t="s">
        <v>123</v>
      </c>
      <c r="B221" s="23"/>
      <c r="C221" s="23"/>
      <c r="D221" s="23"/>
      <c r="E221" s="23"/>
      <c r="F221" s="21">
        <f>F81</f>
        <v>8.4000000000000005E-2</v>
      </c>
      <c r="G221" s="23"/>
      <c r="H221" s="23"/>
      <c r="I221" s="23"/>
    </row>
    <row r="222" spans="1:9">
      <c r="A222" s="29" t="s">
        <v>124</v>
      </c>
      <c r="B222" s="23"/>
      <c r="C222" s="23"/>
      <c r="D222" s="23"/>
      <c r="E222" s="23"/>
      <c r="F222" s="21">
        <f>E27</f>
        <v>0.1</v>
      </c>
      <c r="G222" s="23"/>
      <c r="H222" s="23"/>
      <c r="I222" s="23"/>
    </row>
    <row r="223" spans="1:9">
      <c r="A223" s="29" t="s">
        <v>125</v>
      </c>
      <c r="B223" s="23"/>
      <c r="C223" s="23"/>
      <c r="D223" s="23"/>
      <c r="E223" s="23"/>
      <c r="F223" s="21">
        <f>E26</f>
        <v>0.13400000000000001</v>
      </c>
      <c r="G223" s="23"/>
      <c r="H223" s="23"/>
      <c r="I223" s="23"/>
    </row>
    <row r="224" spans="1:9">
      <c r="A224" s="29" t="s">
        <v>126</v>
      </c>
      <c r="B224" s="23"/>
      <c r="C224" s="23"/>
      <c r="D224" s="23"/>
      <c r="E224" s="23"/>
      <c r="F224" s="21">
        <f>F203</f>
        <v>0.15733046559265818</v>
      </c>
      <c r="G224" s="23"/>
      <c r="H224" s="23"/>
      <c r="I224" s="23"/>
    </row>
    <row r="225" spans="1:12">
      <c r="B225" s="23"/>
      <c r="C225" s="23"/>
      <c r="D225" s="23"/>
      <c r="E225" s="23"/>
      <c r="F225" s="23"/>
      <c r="G225" s="23"/>
      <c r="H225" s="23"/>
      <c r="I225" s="23"/>
    </row>
    <row r="226" spans="1:12" ht="12.75" customHeight="1">
      <c r="A226" s="133" t="s">
        <v>168</v>
      </c>
      <c r="B226" s="133"/>
      <c r="C226" s="133"/>
      <c r="D226" s="133"/>
      <c r="E226" s="133"/>
      <c r="F226" s="133"/>
      <c r="G226" s="133"/>
      <c r="H226" s="133"/>
      <c r="I226" s="133"/>
    </row>
    <row r="227" spans="1:12">
      <c r="A227" s="23"/>
      <c r="B227" s="23"/>
      <c r="C227" s="23"/>
      <c r="D227" s="23"/>
      <c r="E227" s="23"/>
      <c r="F227" s="23"/>
      <c r="G227" s="23"/>
      <c r="H227" s="23"/>
      <c r="I227" s="23"/>
    </row>
    <row r="228" spans="1:12" ht="15.75">
      <c r="A228" s="135" t="s">
        <v>2</v>
      </c>
      <c r="B228" s="135"/>
      <c r="C228" s="135"/>
      <c r="D228" s="135"/>
      <c r="E228" s="135"/>
      <c r="F228" s="135"/>
      <c r="G228" s="135"/>
      <c r="H228" s="135"/>
      <c r="I228" s="135"/>
      <c r="L228" s="129"/>
    </row>
    <row r="229" spans="1:12">
      <c r="A229" s="135"/>
      <c r="B229" s="135"/>
      <c r="C229" s="135"/>
      <c r="D229" s="135"/>
      <c r="E229" s="135"/>
      <c r="F229" s="135"/>
      <c r="G229" s="135"/>
      <c r="H229" s="135"/>
      <c r="I229" s="135"/>
    </row>
    <row r="230" spans="1:12">
      <c r="B230" s="23"/>
      <c r="C230" s="23"/>
      <c r="D230" s="23"/>
      <c r="E230" s="23"/>
      <c r="F230" s="23"/>
      <c r="G230" s="23"/>
      <c r="H230" s="23"/>
      <c r="I230" s="23"/>
    </row>
    <row r="231" spans="1:12">
      <c r="B231" s="31" t="s">
        <v>10</v>
      </c>
      <c r="C231" s="90">
        <f>E50</f>
        <v>20</v>
      </c>
      <c r="D231" s="23"/>
      <c r="E231" s="23"/>
      <c r="F231" s="23"/>
      <c r="G231" s="23"/>
      <c r="H231" s="23"/>
      <c r="I231" s="23"/>
    </row>
    <row r="232" spans="1:12">
      <c r="B232" s="25" t="s">
        <v>4</v>
      </c>
      <c r="C232" s="128">
        <f>C162*(1-E28)</f>
        <v>50.4</v>
      </c>
      <c r="D232" s="23"/>
      <c r="E232" s="23"/>
      <c r="F232" s="23"/>
      <c r="G232" s="23"/>
      <c r="H232" s="23"/>
      <c r="I232" s="23"/>
    </row>
    <row r="233" spans="1:12">
      <c r="B233" s="31" t="s">
        <v>24</v>
      </c>
      <c r="C233" s="92">
        <f>C67</f>
        <v>865</v>
      </c>
      <c r="D233" s="23"/>
      <c r="E233" s="23"/>
      <c r="F233" s="23"/>
      <c r="G233" s="23"/>
      <c r="H233" s="23"/>
      <c r="I233" s="23"/>
    </row>
    <row r="234" spans="1:12">
      <c r="B234" s="31" t="s">
        <v>12</v>
      </c>
      <c r="C234" s="92">
        <f>E53</f>
        <v>1000</v>
      </c>
      <c r="D234" s="23"/>
      <c r="E234" s="23"/>
      <c r="F234" s="23"/>
      <c r="G234" s="23"/>
      <c r="H234" s="23"/>
      <c r="I234" s="23"/>
    </row>
    <row r="235" spans="1:12" ht="13.5" thickBot="1">
      <c r="B235" s="31"/>
      <c r="C235" s="7"/>
      <c r="D235" s="23"/>
      <c r="E235" s="23"/>
      <c r="F235" s="23"/>
      <c r="G235" s="23"/>
      <c r="H235" s="23"/>
      <c r="I235" s="23"/>
    </row>
    <row r="236" spans="1:12" ht="15" thickBot="1">
      <c r="B236" s="25" t="s">
        <v>5</v>
      </c>
      <c r="C236" s="20">
        <f>RATE(C231,C232,-C233,C234)</f>
        <v>6.2400292023845685E-2</v>
      </c>
      <c r="D236" s="23"/>
      <c r="E236" s="23"/>
      <c r="F236" s="23"/>
      <c r="G236" s="23"/>
      <c r="H236" s="23"/>
      <c r="I236" s="23"/>
    </row>
    <row r="237" spans="1:12" ht="13.5" thickBot="1">
      <c r="C237" s="23"/>
      <c r="D237" s="23"/>
      <c r="E237" s="23"/>
      <c r="F237" s="23"/>
      <c r="G237" s="23"/>
      <c r="H237" s="23"/>
      <c r="I237" s="23"/>
    </row>
    <row r="238" spans="1:12" ht="13.5" thickBot="1">
      <c r="A238" s="29" t="s">
        <v>6</v>
      </c>
      <c r="B238" s="13"/>
      <c r="C238" s="13"/>
      <c r="D238" s="13"/>
      <c r="E238" s="14"/>
      <c r="F238" s="20">
        <f>($F$209*C236)+($F$210*$F$213)</f>
        <v>7.521586545563537E-2</v>
      </c>
      <c r="G238" s="23"/>
      <c r="H238" s="23"/>
      <c r="I238" s="23"/>
    </row>
    <row r="239" spans="1:12">
      <c r="B239" s="23"/>
      <c r="C239" s="23"/>
      <c r="D239" s="23"/>
      <c r="E239" s="23"/>
      <c r="F239" s="23"/>
      <c r="G239" s="23"/>
      <c r="H239" s="23"/>
      <c r="I239" s="23"/>
    </row>
    <row r="240" spans="1:12">
      <c r="B240" s="23"/>
      <c r="C240" s="23"/>
      <c r="D240" s="23"/>
      <c r="E240" s="23"/>
      <c r="F240" s="23"/>
      <c r="G240" s="23"/>
      <c r="H240" s="23"/>
      <c r="I240" s="23"/>
    </row>
    <row r="241" spans="1:22">
      <c r="A241" s="23"/>
      <c r="B241" s="23"/>
      <c r="C241" s="23"/>
      <c r="D241" s="23"/>
      <c r="E241" s="23"/>
      <c r="F241" s="23"/>
      <c r="G241" s="23"/>
      <c r="H241" s="23"/>
      <c r="I241" s="23"/>
    </row>
    <row r="242" spans="1:22" ht="12.75" customHeight="1">
      <c r="A242" s="134" t="s">
        <v>41</v>
      </c>
      <c r="B242" s="134"/>
      <c r="C242" s="134"/>
      <c r="D242" s="134"/>
      <c r="E242" s="134"/>
      <c r="F242" s="134"/>
      <c r="G242" s="134"/>
      <c r="H242" s="134"/>
      <c r="I242" s="134"/>
      <c r="Q242" s="10"/>
    </row>
    <row r="243" spans="1:22">
      <c r="A243" s="134"/>
      <c r="B243" s="134"/>
      <c r="C243" s="134"/>
      <c r="D243" s="134"/>
      <c r="E243" s="134"/>
      <c r="F243" s="134"/>
      <c r="G243" s="134"/>
      <c r="H243" s="134"/>
      <c r="I243" s="134"/>
      <c r="P243" s="12"/>
      <c r="Q243" s="10"/>
      <c r="R243" s="24"/>
    </row>
    <row r="244" spans="1:22">
      <c r="A244" s="134"/>
      <c r="B244" s="134"/>
      <c r="C244" s="134"/>
      <c r="D244" s="134"/>
      <c r="E244" s="134"/>
      <c r="F244" s="134"/>
      <c r="G244" s="134"/>
      <c r="H244" s="134"/>
      <c r="I244" s="134"/>
      <c r="P244" s="24"/>
      <c r="Q244" s="10"/>
      <c r="R244" s="10"/>
    </row>
    <row r="245" spans="1:22">
      <c r="A245" s="134"/>
      <c r="B245" s="134"/>
      <c r="C245" s="134"/>
      <c r="D245" s="134"/>
      <c r="E245" s="134"/>
      <c r="F245" s="134"/>
      <c r="G245" s="134"/>
      <c r="H245" s="134"/>
      <c r="I245" s="134"/>
    </row>
    <row r="246" spans="1:22">
      <c r="A246" s="134"/>
      <c r="B246" s="134"/>
      <c r="C246" s="134"/>
      <c r="D246" s="134"/>
      <c r="E246" s="134"/>
      <c r="F246" s="134"/>
      <c r="G246" s="134"/>
      <c r="H246" s="134"/>
      <c r="I246" s="134"/>
      <c r="N246" s="43"/>
      <c r="O246" s="43"/>
      <c r="P246" s="43"/>
      <c r="Q246" s="43"/>
      <c r="R246" s="43"/>
      <c r="S246" s="43"/>
      <c r="T246" s="43"/>
      <c r="U246" s="43"/>
      <c r="V246" s="43"/>
    </row>
    <row r="247" spans="1:22">
      <c r="A247" s="134"/>
      <c r="B247" s="134"/>
      <c r="C247" s="134"/>
      <c r="D247" s="134"/>
      <c r="E247" s="134"/>
      <c r="F247" s="134"/>
      <c r="G247" s="134"/>
      <c r="H247" s="134"/>
      <c r="I247" s="134"/>
      <c r="N247" s="43"/>
      <c r="O247" s="43"/>
      <c r="P247" s="43"/>
      <c r="Q247" s="43"/>
      <c r="R247" s="43"/>
      <c r="S247" s="43"/>
      <c r="T247" s="43"/>
      <c r="U247" s="43"/>
      <c r="V247" s="43"/>
    </row>
    <row r="248" spans="1:22">
      <c r="A248" s="134"/>
      <c r="B248" s="134"/>
      <c r="C248" s="134"/>
      <c r="D248" s="134"/>
      <c r="E248" s="134"/>
      <c r="F248" s="134"/>
      <c r="G248" s="134"/>
      <c r="H248" s="134"/>
      <c r="I248" s="134"/>
    </row>
    <row r="249" spans="1:22">
      <c r="A249" s="134"/>
      <c r="B249" s="134"/>
      <c r="C249" s="134"/>
      <c r="D249" s="134"/>
      <c r="E249" s="134"/>
      <c r="F249" s="134"/>
      <c r="G249" s="134"/>
      <c r="H249" s="134"/>
      <c r="I249" s="134"/>
    </row>
    <row r="250" spans="1:22">
      <c r="A250" s="17"/>
      <c r="B250" s="17"/>
      <c r="C250" s="17"/>
      <c r="D250" s="17"/>
      <c r="E250" s="17"/>
      <c r="F250" s="17"/>
      <c r="G250" s="17"/>
      <c r="H250" s="17"/>
      <c r="I250" s="17"/>
    </row>
    <row r="251" spans="1:22">
      <c r="A251" s="17"/>
      <c r="B251" s="17"/>
      <c r="C251" s="17"/>
      <c r="D251" s="17"/>
      <c r="E251" s="17"/>
      <c r="F251" s="17"/>
      <c r="G251" s="17"/>
      <c r="H251" s="17"/>
      <c r="I251" s="17"/>
    </row>
    <row r="252" spans="1:22">
      <c r="A252" s="13" t="s">
        <v>104</v>
      </c>
      <c r="B252" s="17"/>
      <c r="C252" s="17"/>
      <c r="D252" s="17"/>
      <c r="E252" s="17"/>
      <c r="F252" s="17"/>
      <c r="G252" s="17"/>
      <c r="H252" s="17"/>
      <c r="I252" s="17"/>
    </row>
    <row r="253" spans="1:22">
      <c r="A253" s="29" t="s">
        <v>129</v>
      </c>
      <c r="B253" s="17"/>
      <c r="C253" s="17"/>
      <c r="D253" s="17"/>
      <c r="E253" s="17"/>
      <c r="F253" s="40">
        <v>1000</v>
      </c>
      <c r="G253" s="17"/>
      <c r="H253" s="17"/>
      <c r="I253" s="17"/>
    </row>
    <row r="254" spans="1:22">
      <c r="A254" s="29" t="s">
        <v>130</v>
      </c>
      <c r="B254" s="17"/>
      <c r="C254" s="17"/>
      <c r="D254" s="17"/>
      <c r="E254" s="17"/>
      <c r="F254" s="105">
        <v>8.5000000000000006E-2</v>
      </c>
      <c r="G254" s="17"/>
      <c r="H254" s="17"/>
      <c r="I254" s="17"/>
    </row>
    <row r="255" spans="1:22">
      <c r="A255" s="29" t="s">
        <v>128</v>
      </c>
      <c r="B255" s="17"/>
      <c r="C255" s="17"/>
      <c r="D255" s="17"/>
      <c r="E255" s="17"/>
      <c r="F255" s="106">
        <v>40</v>
      </c>
      <c r="G255" s="17"/>
      <c r="H255" s="17"/>
      <c r="I255" s="17"/>
    </row>
    <row r="256" spans="1:22">
      <c r="A256" s="29" t="s">
        <v>131</v>
      </c>
      <c r="B256" s="17"/>
      <c r="C256" s="17"/>
      <c r="D256" s="17"/>
      <c r="E256" s="17"/>
      <c r="F256" s="106">
        <v>20</v>
      </c>
      <c r="G256" s="17"/>
      <c r="H256" s="17"/>
      <c r="I256" s="17"/>
    </row>
    <row r="257" spans="1:19">
      <c r="B257" s="17"/>
      <c r="C257" s="17"/>
      <c r="D257" s="17"/>
      <c r="E257" s="17"/>
      <c r="F257" s="106"/>
      <c r="G257" s="17"/>
      <c r="H257" s="17"/>
      <c r="I257" s="17"/>
    </row>
    <row r="258" spans="1:19">
      <c r="A258" s="64"/>
      <c r="B258" s="64"/>
      <c r="C258" s="64"/>
      <c r="D258" s="64"/>
      <c r="E258" s="64"/>
      <c r="F258" s="64"/>
      <c r="G258" s="64"/>
      <c r="H258" s="64"/>
      <c r="I258" s="64"/>
      <c r="P258" s="9"/>
      <c r="R258" s="87"/>
    </row>
    <row r="259" spans="1:19">
      <c r="A259" s="133" t="s">
        <v>19</v>
      </c>
      <c r="B259" s="133"/>
      <c r="C259" s="133"/>
      <c r="D259" s="133"/>
      <c r="E259" s="133"/>
      <c r="F259" s="133"/>
      <c r="G259" s="133"/>
      <c r="H259" s="133"/>
      <c r="I259" s="133"/>
      <c r="O259" s="10"/>
      <c r="P259" s="24"/>
      <c r="Q259" s="10"/>
      <c r="R259" s="87"/>
      <c r="S259" s="10"/>
    </row>
    <row r="260" spans="1:19">
      <c r="A260" s="37"/>
      <c r="B260" s="37"/>
      <c r="C260" s="37"/>
      <c r="D260" s="37"/>
      <c r="E260" s="37"/>
      <c r="F260" s="37"/>
      <c r="G260" s="37"/>
      <c r="H260" s="37"/>
      <c r="I260" s="37"/>
      <c r="O260" s="10"/>
      <c r="P260" s="24"/>
      <c r="Q260" s="10"/>
      <c r="R260" s="87"/>
      <c r="S260" s="10"/>
    </row>
    <row r="261" spans="1:19" ht="14.25">
      <c r="A261" s="31" t="s">
        <v>127</v>
      </c>
      <c r="B261" s="27" t="s">
        <v>27</v>
      </c>
      <c r="C261" s="88" t="s">
        <v>28</v>
      </c>
      <c r="D261" s="27" t="s">
        <v>26</v>
      </c>
      <c r="E261" s="37"/>
      <c r="F261" s="37"/>
      <c r="G261" s="37"/>
      <c r="H261" s="37"/>
      <c r="I261" s="37"/>
      <c r="O261" s="10"/>
      <c r="P261" s="24"/>
      <c r="Q261" s="10"/>
      <c r="R261" s="87"/>
      <c r="S261" s="10"/>
    </row>
    <row r="262" spans="1:19" ht="15" thickBot="1">
      <c r="A262" s="31" t="s">
        <v>127</v>
      </c>
      <c r="B262" s="40">
        <f>F253</f>
        <v>1000</v>
      </c>
      <c r="C262" s="111" t="s">
        <v>28</v>
      </c>
      <c r="D262" s="64">
        <f>F255</f>
        <v>40</v>
      </c>
      <c r="E262" s="37"/>
      <c r="F262" s="37"/>
      <c r="G262" s="37"/>
      <c r="H262" s="37"/>
      <c r="I262" s="37"/>
      <c r="O262" s="10"/>
      <c r="P262" s="24"/>
      <c r="Q262" s="10"/>
      <c r="R262" s="87"/>
      <c r="S262" s="10"/>
    </row>
    <row r="263" spans="1:19" ht="15" thickBot="1">
      <c r="A263" s="31" t="s">
        <v>127</v>
      </c>
      <c r="B263" s="42">
        <f>B262/D262</f>
        <v>25</v>
      </c>
      <c r="C263" s="37"/>
      <c r="D263" s="37"/>
      <c r="E263" s="36"/>
      <c r="F263" s="36"/>
      <c r="G263" s="36"/>
      <c r="H263" s="36"/>
      <c r="I263" s="36"/>
      <c r="O263" s="103"/>
      <c r="P263" s="104"/>
      <c r="Q263" s="103"/>
      <c r="R263" s="87"/>
      <c r="S263" s="10"/>
    </row>
    <row r="264" spans="1:19">
      <c r="A264" s="28"/>
      <c r="B264" s="28"/>
      <c r="C264" s="28"/>
      <c r="D264" s="28"/>
      <c r="E264" s="28"/>
      <c r="F264" s="28"/>
      <c r="G264" s="28"/>
      <c r="H264" s="28"/>
      <c r="I264" s="28"/>
      <c r="N264" s="65"/>
      <c r="O264" s="65"/>
      <c r="P264" s="104"/>
      <c r="Q264" s="103"/>
      <c r="R264" s="10"/>
      <c r="S264" s="10"/>
    </row>
    <row r="265" spans="1:19">
      <c r="A265" s="133" t="s">
        <v>18</v>
      </c>
      <c r="B265" s="133"/>
      <c r="C265" s="133"/>
      <c r="D265" s="133"/>
      <c r="E265" s="133"/>
      <c r="F265" s="133"/>
      <c r="G265" s="133"/>
      <c r="H265" s="133"/>
      <c r="I265" s="133"/>
      <c r="O265" s="65"/>
      <c r="P265" s="65"/>
      <c r="Q265" s="65"/>
    </row>
    <row r="266" spans="1:19">
      <c r="A266" s="36"/>
      <c r="B266" s="36" t="s">
        <v>112</v>
      </c>
      <c r="C266" s="36"/>
      <c r="D266" s="36"/>
      <c r="E266" s="36"/>
      <c r="F266" s="36"/>
      <c r="G266" s="36"/>
      <c r="H266" s="36"/>
      <c r="I266" s="36"/>
    </row>
    <row r="267" spans="1:19">
      <c r="C267" s="31" t="s">
        <v>29</v>
      </c>
      <c r="D267" s="4">
        <f>F256</f>
        <v>20</v>
      </c>
      <c r="G267" s="7"/>
      <c r="H267" s="36"/>
      <c r="I267" s="36"/>
    </row>
    <row r="268" spans="1:19">
      <c r="C268" s="31" t="s">
        <v>132</v>
      </c>
      <c r="D268" s="91">
        <f>E27</f>
        <v>0.1</v>
      </c>
      <c r="E268" s="7"/>
      <c r="F268" s="7"/>
      <c r="G268" s="7"/>
      <c r="H268" s="36"/>
      <c r="I268" s="36"/>
    </row>
    <row r="269" spans="1:19">
      <c r="C269" s="31" t="s">
        <v>30</v>
      </c>
      <c r="D269" s="40">
        <f>F254*F253</f>
        <v>85</v>
      </c>
      <c r="H269" s="36"/>
      <c r="I269" s="36"/>
    </row>
    <row r="270" spans="1:19">
      <c r="C270" s="31" t="s">
        <v>31</v>
      </c>
      <c r="D270" s="40">
        <f>F253</f>
        <v>1000</v>
      </c>
      <c r="H270" s="36"/>
      <c r="I270" s="36"/>
    </row>
    <row r="271" spans="1:19" ht="13.5" thickBot="1">
      <c r="C271" s="31"/>
      <c r="D271" s="112"/>
      <c r="H271" s="36"/>
      <c r="I271" s="36"/>
    </row>
    <row r="272" spans="1:19" s="86" customFormat="1" ht="13.5" thickBot="1">
      <c r="A272" s="107"/>
      <c r="C272" s="25" t="s">
        <v>133</v>
      </c>
      <c r="D272" s="42">
        <f>PV(D268,D267,-D269,-D270)</f>
        <v>872.29654420362147</v>
      </c>
      <c r="E272" s="109"/>
      <c r="F272" s="73"/>
      <c r="G272" s="50"/>
      <c r="H272" s="110"/>
      <c r="I272" s="110"/>
    </row>
    <row r="273" spans="1:14" s="86" customFormat="1">
      <c r="A273" s="107"/>
      <c r="B273" s="108"/>
      <c r="C273" s="50"/>
      <c r="D273" s="50"/>
      <c r="E273" s="109"/>
      <c r="F273" s="73"/>
      <c r="G273" s="50"/>
      <c r="H273" s="110"/>
      <c r="I273" s="110"/>
    </row>
    <row r="274" spans="1:14" s="86" customFormat="1" ht="13.5" thickBot="1">
      <c r="A274" s="107"/>
      <c r="B274" s="108"/>
      <c r="C274" s="25" t="s">
        <v>134</v>
      </c>
      <c r="D274" s="22" t="s">
        <v>135</v>
      </c>
      <c r="E274" s="7"/>
      <c r="F274" s="73"/>
      <c r="G274" s="50"/>
      <c r="H274" s="110"/>
      <c r="I274" s="110"/>
    </row>
    <row r="275" spans="1:14" s="86" customFormat="1" ht="13.5" thickBot="1">
      <c r="A275" s="107"/>
      <c r="B275" s="108"/>
      <c r="C275" s="25" t="s">
        <v>32</v>
      </c>
      <c r="D275" s="42">
        <f>D270-D272</f>
        <v>127.70345579637853</v>
      </c>
      <c r="E275" s="7"/>
      <c r="F275" s="73"/>
      <c r="G275" s="50"/>
      <c r="H275" s="110"/>
      <c r="I275" s="110"/>
    </row>
    <row r="276" spans="1:14" s="86" customFormat="1">
      <c r="A276" s="107"/>
      <c r="B276" s="108"/>
      <c r="C276" s="25"/>
      <c r="D276" s="50"/>
      <c r="E276" s="7"/>
      <c r="F276" s="73"/>
      <c r="G276" s="50"/>
      <c r="H276" s="110"/>
      <c r="I276" s="110"/>
    </row>
    <row r="277" spans="1:14">
      <c r="A277" s="133" t="s">
        <v>17</v>
      </c>
      <c r="B277" s="133"/>
      <c r="C277" s="133"/>
      <c r="D277" s="133"/>
      <c r="E277" s="133"/>
      <c r="F277" s="133"/>
      <c r="G277" s="133"/>
      <c r="H277" s="133"/>
      <c r="I277" s="133"/>
    </row>
    <row r="278" spans="1:14">
      <c r="A278" s="133"/>
      <c r="B278" s="133"/>
      <c r="C278" s="133"/>
      <c r="D278" s="133"/>
      <c r="E278" s="133"/>
      <c r="F278" s="133"/>
      <c r="G278" s="133"/>
      <c r="H278" s="133"/>
      <c r="I278" s="133"/>
      <c r="N278" s="43"/>
    </row>
    <row r="279" spans="1:14">
      <c r="A279" s="37"/>
      <c r="B279" s="37"/>
      <c r="C279" s="37"/>
      <c r="D279" s="37"/>
      <c r="E279" s="37"/>
      <c r="F279" s="37"/>
      <c r="G279" s="37"/>
      <c r="H279" s="37"/>
      <c r="I279" s="37"/>
      <c r="N279" s="43"/>
    </row>
    <row r="280" spans="1:14" ht="15">
      <c r="A280" s="22" t="s">
        <v>136</v>
      </c>
      <c r="B280" s="7"/>
      <c r="C280" s="7"/>
      <c r="D280" s="7"/>
      <c r="E280" s="31"/>
      <c r="F280" s="31"/>
      <c r="G280" s="37"/>
      <c r="I280" s="37"/>
      <c r="N280" s="43"/>
    </row>
    <row r="281" spans="1:14">
      <c r="A281" s="7"/>
      <c r="B281" s="7"/>
      <c r="C281" s="7"/>
      <c r="D281" s="7"/>
      <c r="E281" s="31"/>
      <c r="F281" s="67"/>
      <c r="G281" s="37"/>
      <c r="I281" s="37"/>
      <c r="N281" s="43"/>
    </row>
    <row r="282" spans="1:14">
      <c r="A282" s="7"/>
      <c r="B282" s="115" t="s">
        <v>138</v>
      </c>
      <c r="C282" s="116" t="s">
        <v>137</v>
      </c>
      <c r="D282" s="7"/>
      <c r="E282" s="31"/>
      <c r="F282" s="66"/>
      <c r="G282" s="37"/>
      <c r="I282" s="37"/>
      <c r="N282" s="43"/>
    </row>
    <row r="283" spans="1:14">
      <c r="A283" s="7"/>
      <c r="B283" s="114">
        <v>0</v>
      </c>
      <c r="C283" s="40">
        <f t="shared" ref="C283:C293" si="0">$F$255*$E$25*(1+$E$24)^B283</f>
        <v>800</v>
      </c>
      <c r="D283" s="7"/>
      <c r="E283" s="31"/>
      <c r="G283" s="68"/>
      <c r="I283" s="37"/>
      <c r="N283" s="43"/>
    </row>
    <row r="284" spans="1:14">
      <c r="A284" s="7"/>
      <c r="B284" s="114">
        <v>1</v>
      </c>
      <c r="C284" s="40">
        <f t="shared" si="0"/>
        <v>864</v>
      </c>
      <c r="D284" s="7"/>
      <c r="E284" s="31"/>
      <c r="G284" s="68"/>
      <c r="I284" s="37"/>
      <c r="N284" s="43"/>
    </row>
    <row r="285" spans="1:14">
      <c r="A285" s="7"/>
      <c r="B285" s="114">
        <v>2</v>
      </c>
      <c r="C285" s="40">
        <f t="shared" si="0"/>
        <v>933.12000000000012</v>
      </c>
      <c r="D285" s="7"/>
      <c r="E285" s="31"/>
      <c r="G285" s="68"/>
      <c r="I285" s="37"/>
      <c r="N285" s="43"/>
    </row>
    <row r="286" spans="1:14">
      <c r="A286" s="7"/>
      <c r="B286" s="114">
        <v>3</v>
      </c>
      <c r="C286" s="40">
        <f t="shared" si="0"/>
        <v>1007.7696000000001</v>
      </c>
      <c r="D286" s="7"/>
      <c r="E286" s="31"/>
      <c r="G286" s="68"/>
      <c r="I286" s="37"/>
      <c r="N286" s="43"/>
    </row>
    <row r="287" spans="1:14">
      <c r="A287" s="7"/>
      <c r="B287" s="114">
        <v>4</v>
      </c>
      <c r="C287" s="40">
        <f t="shared" si="0"/>
        <v>1088.3911680000003</v>
      </c>
      <c r="D287" s="7"/>
      <c r="E287" s="31"/>
      <c r="G287" s="68"/>
      <c r="I287" s="37"/>
      <c r="N287" s="43"/>
    </row>
    <row r="288" spans="1:14">
      <c r="A288" s="7"/>
      <c r="B288" s="114">
        <v>5</v>
      </c>
      <c r="C288" s="40">
        <f t="shared" si="0"/>
        <v>1175.4624614400002</v>
      </c>
      <c r="D288" s="7"/>
      <c r="E288" s="31"/>
      <c r="G288" s="68"/>
      <c r="I288" s="37"/>
      <c r="N288" s="43"/>
    </row>
    <row r="289" spans="1:14">
      <c r="A289" s="7"/>
      <c r="B289" s="114">
        <v>6</v>
      </c>
      <c r="C289" s="40">
        <f t="shared" si="0"/>
        <v>1269.4994583552004</v>
      </c>
      <c r="D289" s="7"/>
      <c r="E289" s="31"/>
      <c r="G289" s="68"/>
      <c r="I289" s="37"/>
      <c r="N289" s="43"/>
    </row>
    <row r="290" spans="1:14">
      <c r="A290" s="7"/>
      <c r="B290" s="114">
        <v>7</v>
      </c>
      <c r="C290" s="40">
        <f t="shared" si="0"/>
        <v>1371.0594150236166</v>
      </c>
      <c r="D290" s="7"/>
      <c r="E290" s="31"/>
      <c r="G290" s="68"/>
      <c r="I290" s="37"/>
      <c r="N290" s="43"/>
    </row>
    <row r="291" spans="1:14">
      <c r="A291" s="7"/>
      <c r="B291" s="114">
        <v>8</v>
      </c>
      <c r="C291" s="40">
        <f t="shared" si="0"/>
        <v>1480.7441682255057</v>
      </c>
      <c r="D291" s="7"/>
      <c r="E291" s="31"/>
      <c r="G291" s="68"/>
      <c r="I291" s="37"/>
      <c r="N291" s="43"/>
    </row>
    <row r="292" spans="1:14">
      <c r="A292" s="7"/>
      <c r="B292" s="114">
        <v>9</v>
      </c>
      <c r="C292" s="40">
        <f t="shared" si="0"/>
        <v>1599.2037016835463</v>
      </c>
      <c r="D292" s="7"/>
      <c r="E292" s="31"/>
      <c r="G292" s="68"/>
      <c r="I292" s="37"/>
      <c r="N292" s="43"/>
    </row>
    <row r="293" spans="1:14">
      <c r="A293" s="7"/>
      <c r="B293" s="114">
        <v>10</v>
      </c>
      <c r="C293" s="40">
        <f t="shared" si="0"/>
        <v>1727.1399978182303</v>
      </c>
      <c r="D293" s="7"/>
      <c r="E293" s="31"/>
      <c r="G293" s="68"/>
      <c r="I293" s="37"/>
      <c r="N293" s="43"/>
    </row>
    <row r="294" spans="1:14">
      <c r="A294" s="7"/>
      <c r="B294" s="113"/>
      <c r="C294" s="72"/>
      <c r="D294" s="7"/>
      <c r="E294" s="31"/>
      <c r="G294" s="68"/>
      <c r="I294" s="37"/>
      <c r="N294" s="43"/>
    </row>
    <row r="295" spans="1:14">
      <c r="A295" s="133" t="s">
        <v>16</v>
      </c>
      <c r="B295" s="133"/>
      <c r="C295" s="133"/>
      <c r="D295" s="133"/>
      <c r="E295" s="133"/>
      <c r="F295" s="133"/>
      <c r="G295" s="133"/>
      <c r="H295" s="133"/>
      <c r="I295" s="133"/>
    </row>
    <row r="296" spans="1:14">
      <c r="A296" s="133"/>
      <c r="B296" s="133"/>
      <c r="C296" s="133"/>
      <c r="D296" s="133"/>
      <c r="E296" s="133"/>
      <c r="F296" s="133"/>
      <c r="G296" s="133"/>
      <c r="H296" s="133"/>
      <c r="I296" s="133"/>
    </row>
    <row r="297" spans="1:14">
      <c r="A297" s="37"/>
      <c r="B297" s="37"/>
      <c r="C297" s="37"/>
      <c r="D297" s="37"/>
      <c r="E297" s="37"/>
      <c r="F297" s="37"/>
      <c r="G297" s="37"/>
      <c r="H297" s="37"/>
      <c r="I297" s="37"/>
    </row>
    <row r="298" spans="1:14">
      <c r="A298" s="43" t="s">
        <v>33</v>
      </c>
      <c r="B298" s="7"/>
      <c r="C298" s="7"/>
      <c r="D298" s="7"/>
      <c r="E298" s="7"/>
      <c r="F298" s="7"/>
      <c r="G298" s="7"/>
      <c r="H298" s="37"/>
      <c r="I298" s="37"/>
    </row>
    <row r="299" spans="1:14">
      <c r="A299" s="7"/>
      <c r="B299" s="7"/>
      <c r="C299" s="7"/>
      <c r="D299" s="7"/>
      <c r="E299" s="7"/>
      <c r="F299" s="7"/>
      <c r="G299" s="7"/>
      <c r="H299" s="37"/>
      <c r="I299" s="37"/>
    </row>
    <row r="300" spans="1:14" ht="14.25">
      <c r="A300" s="43"/>
      <c r="B300" s="25" t="s">
        <v>76</v>
      </c>
      <c r="D300" s="7"/>
      <c r="E300" s="31"/>
      <c r="F300" s="31"/>
      <c r="G300" s="71"/>
      <c r="H300" s="37"/>
      <c r="I300" s="37"/>
    </row>
    <row r="301" spans="1:14">
      <c r="B301" s="137" t="s">
        <v>139</v>
      </c>
      <c r="C301" s="137" t="s">
        <v>140</v>
      </c>
      <c r="D301" s="137" t="s">
        <v>141</v>
      </c>
      <c r="E301" s="31"/>
      <c r="F301" s="70"/>
      <c r="G301" s="7"/>
      <c r="H301" s="37"/>
      <c r="I301" s="37"/>
    </row>
    <row r="302" spans="1:14">
      <c r="A302" s="115" t="s">
        <v>138</v>
      </c>
      <c r="B302" s="137"/>
      <c r="C302" s="137"/>
      <c r="D302" s="137"/>
      <c r="E302" s="74"/>
      <c r="F302" s="70"/>
      <c r="G302" s="68"/>
      <c r="H302" s="37"/>
      <c r="I302" s="37"/>
    </row>
    <row r="303" spans="1:14">
      <c r="A303" s="114">
        <v>0</v>
      </c>
      <c r="B303" s="40">
        <f t="shared" ref="B303:B313" si="1">$F$255*$E$25*(1+$E$24)^A303</f>
        <v>800</v>
      </c>
      <c r="C303" s="40">
        <f t="shared" ref="C303:C313" si="2">PV($E$27,$F$256-A303,-$F$254*$F$253,-$F$301)</f>
        <v>723.65291617947798</v>
      </c>
      <c r="D303" s="40">
        <f>MAX(B303,C303)</f>
        <v>800</v>
      </c>
      <c r="E303" s="37"/>
      <c r="F303" s="70"/>
      <c r="G303" s="69"/>
      <c r="H303" s="37"/>
      <c r="I303" s="37"/>
    </row>
    <row r="304" spans="1:14">
      <c r="A304" s="114">
        <v>1</v>
      </c>
      <c r="B304" s="40">
        <f t="shared" si="1"/>
        <v>864</v>
      </c>
      <c r="C304" s="40">
        <f t="shared" si="2"/>
        <v>711.01820779742593</v>
      </c>
      <c r="D304" s="40">
        <f t="shared" ref="D304:D313" si="3">MAX(B304,C304)</f>
        <v>864</v>
      </c>
      <c r="E304" s="37"/>
      <c r="F304" s="70"/>
      <c r="G304" s="69"/>
      <c r="H304" s="37"/>
      <c r="I304" s="37"/>
    </row>
    <row r="305" spans="1:9">
      <c r="A305" s="114">
        <v>2</v>
      </c>
      <c r="B305" s="40">
        <f t="shared" si="1"/>
        <v>933.12000000000012</v>
      </c>
      <c r="C305" s="40">
        <f t="shared" si="2"/>
        <v>697.12002857716834</v>
      </c>
      <c r="D305" s="40">
        <f t="shared" si="3"/>
        <v>933.12000000000012</v>
      </c>
      <c r="E305" s="37"/>
      <c r="F305" s="70"/>
      <c r="G305" s="69"/>
      <c r="H305" s="37"/>
      <c r="I305" s="37"/>
    </row>
    <row r="306" spans="1:9">
      <c r="A306" s="114">
        <v>3</v>
      </c>
      <c r="B306" s="40">
        <f t="shared" si="1"/>
        <v>1007.7696000000001</v>
      </c>
      <c r="C306" s="40">
        <f t="shared" si="2"/>
        <v>681.83203143488515</v>
      </c>
      <c r="D306" s="40">
        <f t="shared" si="3"/>
        <v>1007.7696000000001</v>
      </c>
      <c r="E306" s="37"/>
      <c r="F306" s="70"/>
      <c r="G306" s="69"/>
      <c r="H306" s="37"/>
      <c r="I306" s="37"/>
    </row>
    <row r="307" spans="1:9">
      <c r="A307" s="114">
        <v>4</v>
      </c>
      <c r="B307" s="40">
        <f t="shared" si="1"/>
        <v>1088.3911680000003</v>
      </c>
      <c r="C307" s="40">
        <f t="shared" si="2"/>
        <v>665.01523457837368</v>
      </c>
      <c r="D307" s="40">
        <f t="shared" si="3"/>
        <v>1088.3911680000003</v>
      </c>
      <c r="E307" s="37"/>
      <c r="F307" s="37"/>
      <c r="G307" s="69"/>
      <c r="H307" s="37"/>
      <c r="I307" s="37"/>
    </row>
    <row r="308" spans="1:9">
      <c r="A308" s="114">
        <v>5</v>
      </c>
      <c r="B308" s="40">
        <f t="shared" si="1"/>
        <v>1175.4624614400002</v>
      </c>
      <c r="C308" s="40">
        <f t="shared" si="2"/>
        <v>646.51675803621117</v>
      </c>
      <c r="D308" s="40">
        <f t="shared" si="3"/>
        <v>1175.4624614400002</v>
      </c>
      <c r="E308" s="37"/>
      <c r="F308" s="37"/>
      <c r="G308" s="69"/>
      <c r="H308" s="37"/>
      <c r="I308" s="37"/>
    </row>
    <row r="309" spans="1:9">
      <c r="A309" s="114">
        <v>6</v>
      </c>
      <c r="B309" s="40">
        <f t="shared" si="1"/>
        <v>1269.4994583552004</v>
      </c>
      <c r="C309" s="40">
        <f t="shared" si="2"/>
        <v>626.16843383983212</v>
      </c>
      <c r="D309" s="40">
        <f t="shared" si="3"/>
        <v>1269.4994583552004</v>
      </c>
      <c r="E309" s="37"/>
      <c r="F309" s="37"/>
      <c r="G309" s="69"/>
      <c r="H309" s="37"/>
      <c r="I309" s="37"/>
    </row>
    <row r="310" spans="1:9">
      <c r="A310" s="114">
        <v>7</v>
      </c>
      <c r="B310" s="40">
        <f t="shared" si="1"/>
        <v>1371.0594150236166</v>
      </c>
      <c r="C310" s="40">
        <f t="shared" si="2"/>
        <v>603.78527722381534</v>
      </c>
      <c r="D310" s="40">
        <f t="shared" si="3"/>
        <v>1371.0594150236166</v>
      </c>
      <c r="E310" s="37"/>
      <c r="F310" s="37"/>
      <c r="G310" s="69"/>
      <c r="H310" s="37"/>
      <c r="I310" s="37"/>
    </row>
    <row r="311" spans="1:9">
      <c r="A311" s="114">
        <v>8</v>
      </c>
      <c r="B311" s="40">
        <f t="shared" si="1"/>
        <v>1480.7441682255057</v>
      </c>
      <c r="C311" s="40">
        <f t="shared" si="2"/>
        <v>579.16380494619693</v>
      </c>
      <c r="D311" s="40">
        <f t="shared" si="3"/>
        <v>1480.7441682255057</v>
      </c>
      <c r="E311" s="37"/>
      <c r="F311" s="37"/>
      <c r="G311" s="69"/>
      <c r="H311" s="37"/>
      <c r="I311" s="37"/>
    </row>
    <row r="312" spans="1:9">
      <c r="A312" s="114">
        <v>9</v>
      </c>
      <c r="B312" s="40">
        <f t="shared" si="1"/>
        <v>1599.2037016835463</v>
      </c>
      <c r="C312" s="40">
        <f t="shared" si="2"/>
        <v>552.08018544081665</v>
      </c>
      <c r="D312" s="40">
        <f t="shared" si="3"/>
        <v>1599.2037016835463</v>
      </c>
      <c r="E312" s="37"/>
      <c r="F312" s="37"/>
      <c r="G312" s="69"/>
      <c r="H312" s="37"/>
      <c r="I312" s="37"/>
    </row>
    <row r="313" spans="1:9">
      <c r="A313" s="114">
        <v>10</v>
      </c>
      <c r="B313" s="40">
        <f t="shared" si="1"/>
        <v>1727.1399978182303</v>
      </c>
      <c r="C313" s="40">
        <f t="shared" si="2"/>
        <v>522.28820398489825</v>
      </c>
      <c r="D313" s="40">
        <f t="shared" si="3"/>
        <v>1727.1399978182303</v>
      </c>
      <c r="E313" s="37"/>
      <c r="F313" s="37"/>
      <c r="G313" s="69"/>
      <c r="H313" s="37"/>
      <c r="I313" s="37"/>
    </row>
    <row r="314" spans="1:9">
      <c r="A314" s="37"/>
      <c r="B314" s="37"/>
      <c r="C314" s="37"/>
      <c r="D314" s="37"/>
      <c r="E314" s="37"/>
      <c r="F314" s="37"/>
      <c r="G314" s="69"/>
      <c r="H314" s="37"/>
      <c r="I314" s="37"/>
    </row>
    <row r="315" spans="1:9">
      <c r="A315" s="37"/>
      <c r="B315" s="37"/>
      <c r="C315" s="37"/>
      <c r="D315" s="37"/>
      <c r="E315" s="37"/>
      <c r="F315" s="37"/>
      <c r="G315" s="37"/>
      <c r="H315" s="37"/>
      <c r="I315" s="37"/>
    </row>
    <row r="316" spans="1:9">
      <c r="A316" s="139" t="s">
        <v>40</v>
      </c>
      <c r="B316" s="140"/>
      <c r="C316" s="140"/>
      <c r="D316" s="140"/>
      <c r="E316" s="140"/>
      <c r="F316" s="140"/>
      <c r="G316" s="140"/>
      <c r="H316" s="140"/>
      <c r="I316" s="140"/>
    </row>
    <row r="317" spans="1:9">
      <c r="A317" s="140"/>
      <c r="B317" s="140"/>
      <c r="C317" s="140"/>
      <c r="D317" s="140"/>
      <c r="E317" s="140"/>
      <c r="F317" s="140"/>
      <c r="G317" s="140"/>
      <c r="H317" s="140"/>
      <c r="I317" s="140"/>
    </row>
    <row r="318" spans="1:9">
      <c r="A318" s="37"/>
      <c r="B318" s="37"/>
      <c r="C318" s="37"/>
      <c r="D318" s="37"/>
      <c r="E318" s="37"/>
      <c r="F318" s="37"/>
      <c r="G318" s="37"/>
      <c r="H318" s="37"/>
      <c r="I318" s="37"/>
    </row>
    <row r="319" spans="1:9">
      <c r="A319" s="133" t="s">
        <v>15</v>
      </c>
      <c r="B319" s="133"/>
      <c r="C319" s="133"/>
      <c r="D319" s="133"/>
      <c r="E319" s="133"/>
      <c r="F319" s="133"/>
      <c r="G319" s="133"/>
      <c r="H319" s="133"/>
      <c r="I319" s="133"/>
    </row>
    <row r="320" spans="1:9">
      <c r="A320" s="133"/>
      <c r="B320" s="133"/>
      <c r="C320" s="133"/>
      <c r="D320" s="133"/>
      <c r="E320" s="133"/>
      <c r="F320" s="133"/>
      <c r="G320" s="133"/>
      <c r="H320" s="133"/>
      <c r="I320" s="133"/>
    </row>
    <row r="321" spans="1:13">
      <c r="A321" s="133"/>
      <c r="B321" s="133"/>
      <c r="C321" s="133"/>
      <c r="D321" s="133"/>
      <c r="E321" s="133"/>
      <c r="F321" s="133"/>
      <c r="G321" s="133"/>
      <c r="H321" s="133"/>
      <c r="I321" s="133"/>
    </row>
    <row r="322" spans="1:13">
      <c r="A322" s="37"/>
      <c r="B322" s="37"/>
      <c r="C322" s="37"/>
      <c r="D322" s="37"/>
      <c r="E322" s="37"/>
      <c r="F322" s="37"/>
      <c r="G322" s="37"/>
      <c r="H322" s="37"/>
      <c r="I322" s="37"/>
    </row>
    <row r="323" spans="1:13">
      <c r="A323" s="139" t="s">
        <v>142</v>
      </c>
      <c r="B323" s="140"/>
      <c r="C323" s="140"/>
      <c r="D323" s="140"/>
      <c r="E323" s="140"/>
      <c r="F323" s="140"/>
      <c r="G323" s="140"/>
      <c r="H323" s="140"/>
      <c r="I323" s="140"/>
    </row>
    <row r="324" spans="1:13">
      <c r="A324" s="140"/>
      <c r="B324" s="140"/>
      <c r="C324" s="140"/>
      <c r="D324" s="140"/>
      <c r="E324" s="140"/>
      <c r="F324" s="140"/>
      <c r="G324" s="140"/>
      <c r="H324" s="140"/>
      <c r="I324" s="140"/>
    </row>
    <row r="325" spans="1:13">
      <c r="A325" s="37"/>
      <c r="B325" s="37"/>
      <c r="C325" s="37"/>
      <c r="D325" s="37"/>
      <c r="E325" s="37"/>
      <c r="F325" s="37"/>
      <c r="G325" s="37"/>
      <c r="H325" s="37"/>
      <c r="I325" s="37"/>
    </row>
    <row r="326" spans="1:13">
      <c r="A326" s="31" t="s">
        <v>143</v>
      </c>
      <c r="B326" s="66">
        <f>E24</f>
        <v>0.08</v>
      </c>
      <c r="C326" s="37"/>
      <c r="D326" s="37"/>
      <c r="G326" s="37"/>
      <c r="H326" s="37"/>
      <c r="I326" s="37"/>
    </row>
    <row r="327" spans="1:13">
      <c r="A327" s="31" t="s">
        <v>30</v>
      </c>
      <c r="B327" s="40">
        <v>0</v>
      </c>
      <c r="C327" s="37"/>
      <c r="D327" s="37"/>
      <c r="G327" s="37"/>
      <c r="H327" s="37"/>
      <c r="I327" s="37"/>
    </row>
    <row r="328" spans="1:13">
      <c r="A328" s="25" t="s">
        <v>34</v>
      </c>
      <c r="B328" s="40">
        <f>-B303</f>
        <v>-800</v>
      </c>
      <c r="C328" s="37"/>
      <c r="D328" s="37"/>
      <c r="G328" s="37"/>
      <c r="H328" s="37"/>
      <c r="I328" s="37"/>
      <c r="L328" s="75"/>
      <c r="M328" s="76"/>
    </row>
    <row r="329" spans="1:13">
      <c r="A329" s="31" t="s">
        <v>31</v>
      </c>
      <c r="B329" s="40">
        <v>1200</v>
      </c>
      <c r="C329" s="37"/>
      <c r="D329" s="37"/>
      <c r="G329" s="37"/>
      <c r="H329" s="37"/>
      <c r="I329" s="37"/>
      <c r="L329" s="75"/>
      <c r="M329" s="77"/>
    </row>
    <row r="330" spans="1:13">
      <c r="A330" s="31"/>
      <c r="B330" s="67"/>
      <c r="C330" s="37"/>
      <c r="D330" s="37"/>
      <c r="G330" s="37"/>
      <c r="H330" s="37"/>
      <c r="I330" s="37"/>
      <c r="L330" s="75"/>
      <c r="M330" s="77"/>
    </row>
    <row r="331" spans="1:13">
      <c r="A331" s="31" t="s">
        <v>29</v>
      </c>
      <c r="B331" s="117">
        <f>NPER(B326,B327,B328,B329)</f>
        <v>5.2684462440025888</v>
      </c>
      <c r="C331" s="37"/>
      <c r="D331" s="37"/>
      <c r="G331" s="37"/>
      <c r="H331" s="37"/>
      <c r="I331" s="37"/>
      <c r="L331" s="75"/>
      <c r="M331" s="77"/>
    </row>
    <row r="332" spans="1:13">
      <c r="A332" s="31"/>
      <c r="B332" s="67"/>
      <c r="C332" s="37"/>
      <c r="D332" s="37"/>
      <c r="G332" s="37"/>
      <c r="H332" s="37"/>
      <c r="I332" s="37"/>
      <c r="L332" s="75"/>
      <c r="M332" s="77"/>
    </row>
    <row r="333" spans="1:13" ht="12.75" customHeight="1">
      <c r="A333" s="135" t="s">
        <v>144</v>
      </c>
      <c r="B333" s="135"/>
      <c r="C333" s="135"/>
      <c r="D333" s="135"/>
      <c r="E333" s="135"/>
      <c r="F333" s="135"/>
      <c r="G333" s="135"/>
      <c r="H333" s="135"/>
      <c r="I333" s="135"/>
      <c r="L333" s="75"/>
      <c r="M333" s="77"/>
    </row>
    <row r="334" spans="1:13">
      <c r="A334" s="135"/>
      <c r="B334" s="135"/>
      <c r="C334" s="135"/>
      <c r="D334" s="135"/>
      <c r="E334" s="135"/>
      <c r="F334" s="135"/>
      <c r="G334" s="135"/>
      <c r="H334" s="135"/>
      <c r="I334" s="135"/>
      <c r="L334" s="75"/>
      <c r="M334" s="77"/>
    </row>
    <row r="335" spans="1:13">
      <c r="A335" s="135"/>
      <c r="B335" s="135"/>
      <c r="C335" s="135"/>
      <c r="D335" s="135"/>
      <c r="E335" s="135"/>
      <c r="F335" s="135"/>
      <c r="G335" s="135"/>
      <c r="H335" s="135"/>
      <c r="I335" s="135"/>
      <c r="L335" s="75"/>
      <c r="M335" s="77"/>
    </row>
    <row r="336" spans="1:13">
      <c r="A336" s="6"/>
      <c r="B336" s="6"/>
      <c r="C336" s="6"/>
      <c r="D336" s="6"/>
      <c r="E336" s="6"/>
      <c r="F336" s="6"/>
      <c r="G336" s="6"/>
      <c r="H336" s="6"/>
      <c r="I336" s="6"/>
      <c r="L336" s="75"/>
      <c r="M336" s="77"/>
    </row>
    <row r="337" spans="1:13">
      <c r="A337" s="6"/>
      <c r="B337" s="6"/>
      <c r="D337" s="14" t="s">
        <v>145</v>
      </c>
      <c r="E337" s="118">
        <f>MAX(5,CEILING(B331,1))</f>
        <v>6</v>
      </c>
      <c r="F337" s="6"/>
      <c r="G337" s="6"/>
      <c r="H337" s="6"/>
      <c r="I337" s="6"/>
      <c r="L337" s="75"/>
      <c r="M337" s="77"/>
    </row>
    <row r="338" spans="1:13">
      <c r="A338" s="37"/>
      <c r="B338" s="37"/>
      <c r="C338" s="37"/>
      <c r="D338" s="37"/>
      <c r="E338" s="78"/>
      <c r="F338" s="75"/>
      <c r="G338" s="37"/>
      <c r="H338" s="37"/>
      <c r="I338" s="37"/>
      <c r="L338" s="75"/>
      <c r="M338" s="79"/>
    </row>
    <row r="339" spans="1:13">
      <c r="G339" s="37"/>
      <c r="H339" s="37"/>
      <c r="I339" s="37"/>
      <c r="L339" s="26"/>
      <c r="M339" s="80"/>
    </row>
    <row r="340" spans="1:13">
      <c r="A340" s="35"/>
      <c r="B340" s="38"/>
      <c r="C340" s="85"/>
      <c r="D340" s="85"/>
      <c r="E340" s="85"/>
      <c r="F340" s="85"/>
      <c r="G340" s="85"/>
      <c r="H340" s="85"/>
      <c r="I340" s="85"/>
      <c r="L340" s="75"/>
      <c r="M340" s="81"/>
    </row>
    <row r="341" spans="1:13">
      <c r="A341" s="133" t="s">
        <v>146</v>
      </c>
      <c r="B341" s="133"/>
      <c r="C341" s="133"/>
      <c r="D341" s="133"/>
      <c r="E341" s="133"/>
      <c r="F341" s="133"/>
      <c r="G341" s="133"/>
      <c r="H341" s="133"/>
      <c r="I341" s="133"/>
    </row>
    <row r="342" spans="1:13">
      <c r="A342" s="133"/>
      <c r="B342" s="133"/>
      <c r="C342" s="133"/>
      <c r="D342" s="133"/>
      <c r="E342" s="133"/>
      <c r="F342" s="133"/>
      <c r="G342" s="133"/>
      <c r="H342" s="133"/>
      <c r="I342" s="133"/>
    </row>
    <row r="343" spans="1:13">
      <c r="A343" s="36"/>
      <c r="B343" s="36"/>
      <c r="C343" s="36"/>
      <c r="D343" s="36"/>
      <c r="E343" s="36"/>
      <c r="F343" s="36"/>
      <c r="G343" s="36"/>
      <c r="H343" s="36"/>
      <c r="I343" s="36"/>
    </row>
    <row r="344" spans="1:13" ht="12.75" customHeight="1">
      <c r="A344" s="135" t="s">
        <v>147</v>
      </c>
      <c r="B344" s="135"/>
      <c r="C344" s="135"/>
      <c r="D344" s="135"/>
      <c r="E344" s="135"/>
      <c r="F344" s="135"/>
      <c r="G344" s="135"/>
      <c r="H344" s="135"/>
      <c r="I344" s="135"/>
    </row>
    <row r="345" spans="1:13">
      <c r="A345" s="135"/>
      <c r="B345" s="135"/>
      <c r="C345" s="135"/>
      <c r="D345" s="135"/>
      <c r="E345" s="135"/>
      <c r="F345" s="135"/>
      <c r="G345" s="135"/>
      <c r="H345" s="135"/>
      <c r="I345" s="135"/>
    </row>
    <row r="346" spans="1:13">
      <c r="A346" s="135"/>
      <c r="B346" s="135"/>
      <c r="C346" s="135"/>
      <c r="D346" s="135"/>
      <c r="E346" s="135"/>
      <c r="F346" s="135"/>
      <c r="G346" s="135"/>
      <c r="H346" s="135"/>
      <c r="I346" s="135"/>
    </row>
    <row r="347" spans="1:13">
      <c r="A347" s="6"/>
      <c r="B347" s="6"/>
      <c r="C347" s="6"/>
      <c r="D347" s="6"/>
      <c r="E347" s="6"/>
      <c r="F347" s="6"/>
      <c r="G347" s="6"/>
      <c r="H347" s="6"/>
      <c r="I347" s="6"/>
    </row>
    <row r="348" spans="1:13">
      <c r="A348" s="29" t="s">
        <v>148</v>
      </c>
      <c r="B348" s="13"/>
      <c r="C348" s="13"/>
      <c r="D348" s="13"/>
      <c r="E348" s="14"/>
      <c r="F348" s="120">
        <f>$E$337</f>
        <v>6</v>
      </c>
      <c r="G348" s="36"/>
      <c r="H348" s="36"/>
      <c r="I348" s="36"/>
    </row>
    <row r="349" spans="1:13">
      <c r="A349" s="29" t="s">
        <v>149</v>
      </c>
      <c r="B349" s="13"/>
      <c r="C349" s="13"/>
      <c r="D349" s="13"/>
      <c r="E349" s="14"/>
      <c r="F349" s="19">
        <f>-$F$253</f>
        <v>-1000</v>
      </c>
      <c r="G349" s="36"/>
      <c r="H349" s="36"/>
      <c r="I349" s="36"/>
    </row>
    <row r="350" spans="1:13">
      <c r="A350" s="29" t="s">
        <v>150</v>
      </c>
      <c r="B350" s="13"/>
      <c r="C350" s="13"/>
      <c r="D350" s="13"/>
      <c r="E350" s="14"/>
      <c r="F350" s="121">
        <f>$F$254*$F$253</f>
        <v>85</v>
      </c>
      <c r="G350" s="36"/>
      <c r="H350" s="36"/>
      <c r="I350" s="36"/>
    </row>
    <row r="351" spans="1:13">
      <c r="A351" s="29" t="s">
        <v>151</v>
      </c>
      <c r="B351" s="13"/>
      <c r="C351" s="13"/>
      <c r="D351" s="13"/>
      <c r="E351" s="14"/>
      <c r="F351" s="19">
        <f>$F$255*$E$25*(1+$E$24)^F348</f>
        <v>1269.4994583552004</v>
      </c>
      <c r="G351" s="36"/>
      <c r="H351" s="36"/>
      <c r="I351" s="36"/>
    </row>
    <row r="352" spans="1:13" ht="13.5" thickBot="1">
      <c r="B352" s="13"/>
      <c r="C352" s="13"/>
      <c r="D352" s="13"/>
      <c r="E352" s="14"/>
      <c r="F352" s="13"/>
      <c r="G352" s="36"/>
      <c r="H352" s="36"/>
      <c r="I352" s="36"/>
    </row>
    <row r="353" spans="1:9" ht="15" thickBot="1">
      <c r="A353" s="29" t="s">
        <v>152</v>
      </c>
      <c r="B353" s="13"/>
      <c r="C353" s="13"/>
      <c r="D353" s="13"/>
      <c r="E353" s="14"/>
      <c r="F353" s="20">
        <f>RATE(F348,F350,F349,F351)</f>
        <v>0.11834807042063009</v>
      </c>
      <c r="G353" s="36"/>
      <c r="H353" s="36"/>
      <c r="I353" s="36"/>
    </row>
    <row r="354" spans="1:9">
      <c r="A354" s="36"/>
      <c r="B354" s="36"/>
      <c r="C354" s="36"/>
      <c r="D354" s="36"/>
      <c r="E354" s="36"/>
      <c r="F354" s="36"/>
      <c r="G354" s="36"/>
      <c r="H354" s="36"/>
      <c r="I354" s="36"/>
    </row>
    <row r="355" spans="1:9" ht="14.25">
      <c r="A355" s="43" t="s">
        <v>77</v>
      </c>
      <c r="B355" s="36"/>
      <c r="C355" s="36"/>
      <c r="D355" s="36"/>
      <c r="E355" s="36"/>
      <c r="F355" s="36"/>
      <c r="G355" s="36"/>
      <c r="H355" s="36"/>
      <c r="I355" s="36"/>
    </row>
    <row r="356" spans="1:9">
      <c r="A356" s="36"/>
      <c r="B356" s="36"/>
      <c r="C356" s="36"/>
      <c r="D356" s="36"/>
      <c r="E356" s="36"/>
      <c r="F356" s="36"/>
      <c r="G356" s="36"/>
      <c r="H356" s="36"/>
      <c r="I356" s="36"/>
    </row>
    <row r="357" spans="1:9" ht="14.25">
      <c r="A357" s="36"/>
      <c r="B357" s="136" t="s">
        <v>153</v>
      </c>
      <c r="C357" s="136"/>
      <c r="D357" s="127">
        <f>E27</f>
        <v>0.1</v>
      </c>
      <c r="E357" s="36"/>
      <c r="F357" s="36"/>
      <c r="G357" s="36"/>
      <c r="H357" s="36"/>
      <c r="I357" s="36"/>
    </row>
    <row r="358" spans="1:9" ht="14.25">
      <c r="A358" s="113"/>
      <c r="B358" s="113"/>
      <c r="C358" s="25" t="s">
        <v>154</v>
      </c>
      <c r="D358" s="126">
        <f>F353</f>
        <v>0.11834807042063009</v>
      </c>
      <c r="E358" s="113"/>
      <c r="F358" s="113"/>
      <c r="G358" s="113"/>
      <c r="H358" s="18"/>
      <c r="I358" s="36"/>
    </row>
    <row r="359" spans="1:9" ht="14.25">
      <c r="A359" s="122"/>
      <c r="B359" s="122"/>
      <c r="C359" s="25" t="s">
        <v>78</v>
      </c>
      <c r="D359" s="126">
        <f>F223</f>
        <v>0.13400000000000001</v>
      </c>
      <c r="E359" s="122"/>
      <c r="F359" s="122"/>
      <c r="G359" s="123"/>
      <c r="H359" s="124"/>
    </row>
    <row r="360" spans="1:9">
      <c r="A360" s="18"/>
      <c r="B360" s="18"/>
      <c r="C360" s="18"/>
      <c r="D360" s="113"/>
      <c r="E360" s="125"/>
      <c r="F360" s="18"/>
      <c r="G360" s="124"/>
      <c r="H360" s="18"/>
      <c r="I360" s="36"/>
    </row>
    <row r="361" spans="1:9" ht="14.25">
      <c r="A361" s="43" t="s">
        <v>7</v>
      </c>
      <c r="F361" s="36"/>
      <c r="G361" s="36"/>
      <c r="H361" s="36"/>
      <c r="I361" s="36"/>
    </row>
    <row r="362" spans="1:9">
      <c r="A362" s="23"/>
      <c r="B362" s="38"/>
      <c r="C362" s="23"/>
      <c r="D362" s="23"/>
      <c r="E362" s="23"/>
      <c r="F362" s="23"/>
      <c r="G362" s="23"/>
      <c r="H362" s="23"/>
      <c r="I362" s="23"/>
    </row>
    <row r="363" spans="1:9">
      <c r="A363" s="23"/>
      <c r="B363" s="38"/>
      <c r="C363" s="23"/>
      <c r="D363" s="23"/>
      <c r="E363" s="23"/>
      <c r="F363" s="23"/>
      <c r="G363" s="23"/>
      <c r="H363" s="23"/>
      <c r="I363" s="23"/>
    </row>
    <row r="364" spans="1:9" ht="12.75" customHeight="1">
      <c r="A364" s="133" t="s">
        <v>8</v>
      </c>
      <c r="B364" s="133"/>
      <c r="C364" s="133"/>
      <c r="D364" s="133"/>
      <c r="E364" s="133"/>
      <c r="F364" s="133"/>
      <c r="G364" s="133"/>
      <c r="H364" s="133"/>
      <c r="I364" s="133"/>
    </row>
    <row r="365" spans="1:9">
      <c r="A365" s="23"/>
      <c r="B365" s="23"/>
      <c r="C365" s="23"/>
      <c r="D365" s="23"/>
      <c r="E365" s="23"/>
      <c r="F365" s="23"/>
      <c r="G365" s="23"/>
      <c r="H365" s="23"/>
      <c r="I365" s="23"/>
    </row>
    <row r="366" spans="1:9" ht="12.75" customHeight="1">
      <c r="A366" s="135" t="s">
        <v>9</v>
      </c>
      <c r="B366" s="135"/>
      <c r="C366" s="135"/>
      <c r="D366" s="135"/>
      <c r="E366" s="135"/>
      <c r="F366" s="135"/>
      <c r="G366" s="135"/>
      <c r="H366" s="135"/>
      <c r="I366" s="135"/>
    </row>
    <row r="367" spans="1:9">
      <c r="A367" s="8"/>
      <c r="B367" s="8"/>
      <c r="C367" s="8"/>
      <c r="D367" s="8"/>
      <c r="E367" s="8"/>
      <c r="F367" s="8"/>
      <c r="G367" s="8"/>
      <c r="H367" s="8"/>
      <c r="I367" s="8"/>
    </row>
    <row r="368" spans="1:9">
      <c r="A368" s="29" t="s">
        <v>148</v>
      </c>
      <c r="B368" s="13"/>
      <c r="C368" s="13"/>
      <c r="D368" s="13"/>
      <c r="E368" s="14"/>
      <c r="F368" s="120">
        <f>$E$337</f>
        <v>6</v>
      </c>
      <c r="G368" s="8"/>
      <c r="H368" s="8"/>
      <c r="I368" s="8"/>
    </row>
    <row r="369" spans="1:9">
      <c r="A369" s="29" t="s">
        <v>149</v>
      </c>
      <c r="B369" s="13"/>
      <c r="C369" s="13"/>
      <c r="D369" s="13"/>
      <c r="E369" s="14"/>
      <c r="F369" s="19">
        <f>-$F$253</f>
        <v>-1000</v>
      </c>
      <c r="G369" s="23"/>
      <c r="H369" s="23"/>
      <c r="I369" s="23"/>
    </row>
    <row r="370" spans="1:9">
      <c r="A370" s="29" t="s">
        <v>150</v>
      </c>
      <c r="B370" s="13"/>
      <c r="C370" s="13"/>
      <c r="D370" s="13"/>
      <c r="E370" s="14"/>
      <c r="F370" s="121">
        <f>$F$254*$F$253*(1-E28)</f>
        <v>51</v>
      </c>
      <c r="G370" s="23"/>
      <c r="H370" s="23"/>
      <c r="I370" s="23"/>
    </row>
    <row r="371" spans="1:9">
      <c r="A371" s="29" t="s">
        <v>151</v>
      </c>
      <c r="B371" s="13"/>
      <c r="C371" s="13"/>
      <c r="D371" s="13"/>
      <c r="E371" s="14"/>
      <c r="F371" s="19">
        <f>$F$255*$E$25*(1+$E$24)^F368</f>
        <v>1269.4994583552004</v>
      </c>
      <c r="G371" s="23"/>
      <c r="H371" s="23"/>
      <c r="I371" s="23"/>
    </row>
    <row r="372" spans="1:9" ht="13.5" thickBot="1">
      <c r="B372" s="13"/>
      <c r="C372" s="13"/>
      <c r="D372" s="13"/>
      <c r="E372" s="14"/>
      <c r="F372" s="13"/>
      <c r="G372" s="23"/>
      <c r="H372" s="23"/>
      <c r="I372" s="23"/>
    </row>
    <row r="373" spans="1:9" ht="15" thickBot="1">
      <c r="A373" s="29" t="s">
        <v>152</v>
      </c>
      <c r="B373" s="13"/>
      <c r="C373" s="13"/>
      <c r="D373" s="13"/>
      <c r="E373" s="14"/>
      <c r="F373" s="20">
        <f>RATE(F368,F370,F369,F371)</f>
        <v>8.7086127685531839E-2</v>
      </c>
      <c r="G373" s="23"/>
      <c r="H373" s="23"/>
      <c r="I373" s="23"/>
    </row>
    <row r="374" spans="1:9">
      <c r="A374" s="23"/>
      <c r="B374" s="38"/>
      <c r="C374" s="23"/>
      <c r="D374" s="23"/>
      <c r="E374" s="23"/>
      <c r="F374" s="23"/>
      <c r="G374" s="23"/>
      <c r="H374" s="23"/>
      <c r="I374" s="23"/>
    </row>
    <row r="375" spans="1:9">
      <c r="A375" s="133" t="s">
        <v>155</v>
      </c>
      <c r="B375" s="133"/>
      <c r="C375" s="133"/>
      <c r="D375" s="133"/>
      <c r="E375" s="133"/>
      <c r="F375" s="133"/>
      <c r="G375" s="133"/>
      <c r="H375" s="133"/>
      <c r="I375" s="133"/>
    </row>
    <row r="376" spans="1:9">
      <c r="A376" s="133"/>
      <c r="B376" s="133"/>
      <c r="C376" s="133"/>
      <c r="D376" s="133"/>
      <c r="E376" s="133"/>
      <c r="F376" s="133"/>
      <c r="G376" s="133"/>
      <c r="H376" s="133"/>
      <c r="I376" s="133"/>
    </row>
    <row r="377" spans="1:9">
      <c r="A377" s="133"/>
      <c r="B377" s="133"/>
      <c r="C377" s="133"/>
      <c r="D377" s="133"/>
      <c r="E377" s="133"/>
      <c r="F377" s="133"/>
      <c r="G377" s="133"/>
      <c r="H377" s="133"/>
      <c r="I377" s="133"/>
    </row>
    <row r="378" spans="1:9">
      <c r="A378" s="37"/>
      <c r="B378" s="37"/>
      <c r="C378" s="37"/>
      <c r="D378" s="37"/>
      <c r="E378" s="37"/>
      <c r="F378" s="37"/>
      <c r="G378" s="37"/>
      <c r="H378" s="37"/>
      <c r="I378" s="37"/>
    </row>
    <row r="379" spans="1:9">
      <c r="A379" s="142" t="s">
        <v>35</v>
      </c>
      <c r="B379" s="142"/>
      <c r="C379" s="142"/>
      <c r="D379" s="7"/>
      <c r="E379" s="7"/>
      <c r="F379" s="7"/>
      <c r="G379" s="37"/>
      <c r="H379" s="37"/>
      <c r="I379" s="37"/>
    </row>
    <row r="380" spans="1:9">
      <c r="A380" s="43" t="s">
        <v>38</v>
      </c>
      <c r="B380" s="43"/>
      <c r="C380" s="43"/>
      <c r="D380" s="43"/>
      <c r="E380" s="7"/>
      <c r="F380" s="7"/>
      <c r="G380" s="37"/>
      <c r="H380" s="37"/>
      <c r="I380" s="37"/>
    </row>
    <row r="381" spans="1:9">
      <c r="A381" s="43" t="s">
        <v>36</v>
      </c>
      <c r="B381" s="43"/>
      <c r="C381" s="43"/>
      <c r="D381" s="43"/>
      <c r="E381" s="7"/>
      <c r="F381" s="7"/>
      <c r="G381" s="37"/>
      <c r="H381" s="37"/>
      <c r="I381" s="37"/>
    </row>
    <row r="382" spans="1:9">
      <c r="A382" s="43" t="s">
        <v>37</v>
      </c>
      <c r="B382" s="43"/>
      <c r="C382" s="43"/>
      <c r="D382" s="43"/>
      <c r="E382" s="43"/>
      <c r="F382" s="43"/>
      <c r="G382" s="37"/>
      <c r="H382" s="37"/>
      <c r="I382" s="37"/>
    </row>
    <row r="383" spans="1:9">
      <c r="A383" s="82"/>
      <c r="B383" s="37"/>
      <c r="C383" s="37"/>
      <c r="D383" s="37"/>
      <c r="E383" s="37"/>
      <c r="F383" s="37"/>
      <c r="G383" s="37"/>
      <c r="H383" s="37"/>
      <c r="I383" s="37"/>
    </row>
    <row r="384" spans="1:9">
      <c r="A384" s="43" t="s">
        <v>79</v>
      </c>
      <c r="B384" s="43"/>
      <c r="C384" s="43"/>
      <c r="D384" s="43"/>
      <c r="E384" s="7"/>
      <c r="F384" s="7"/>
      <c r="G384" s="7"/>
      <c r="H384" s="7"/>
      <c r="I384" s="7"/>
    </row>
    <row r="385" spans="1:9">
      <c r="A385" s="43" t="s">
        <v>39</v>
      </c>
      <c r="B385" s="43"/>
      <c r="C385" s="43"/>
      <c r="D385" s="43"/>
      <c r="E385" s="43"/>
      <c r="F385" s="43"/>
      <c r="G385" s="7"/>
      <c r="H385" s="7"/>
      <c r="I385" s="7"/>
    </row>
    <row r="386" spans="1:9">
      <c r="A386" s="139" t="s">
        <v>157</v>
      </c>
      <c r="B386" s="140"/>
      <c r="C386" s="140"/>
      <c r="D386" s="140"/>
      <c r="E386" s="140"/>
      <c r="F386" s="140"/>
      <c r="G386" s="140"/>
      <c r="H386" s="140"/>
      <c r="I386" s="140"/>
    </row>
    <row r="387" spans="1:9">
      <c r="A387" s="140"/>
      <c r="B387" s="140"/>
      <c r="C387" s="140"/>
      <c r="D387" s="140"/>
      <c r="E387" s="140"/>
      <c r="F387" s="140"/>
      <c r="G387" s="140"/>
      <c r="H387" s="140"/>
      <c r="I387" s="140"/>
    </row>
    <row r="388" spans="1:9">
      <c r="A388" s="37"/>
      <c r="B388" s="37"/>
      <c r="C388" s="37"/>
      <c r="D388" s="37"/>
      <c r="E388" s="37"/>
      <c r="F388" s="37"/>
      <c r="G388" s="37"/>
      <c r="H388" s="37"/>
      <c r="I388" s="37"/>
    </row>
    <row r="389" spans="1:9">
      <c r="A389" s="3" t="s">
        <v>156</v>
      </c>
      <c r="B389" s="3"/>
      <c r="C389" s="3"/>
      <c r="D389" s="3"/>
      <c r="E389" s="3"/>
      <c r="F389" s="3"/>
      <c r="G389" s="3"/>
      <c r="H389" s="3"/>
      <c r="I389" s="3"/>
    </row>
    <row r="390" spans="1:9">
      <c r="A390" s="37"/>
      <c r="B390" s="37"/>
      <c r="C390" s="37"/>
      <c r="D390" s="37"/>
      <c r="E390" s="37"/>
      <c r="F390" s="37"/>
      <c r="G390" s="37"/>
      <c r="H390" s="37"/>
      <c r="I390" s="37"/>
    </row>
    <row r="391" spans="1:9" ht="13.5" customHeight="1">
      <c r="A391" s="135" t="s">
        <v>43</v>
      </c>
      <c r="B391" s="135"/>
      <c r="C391" s="135"/>
      <c r="D391" s="135"/>
      <c r="E391" s="135"/>
      <c r="F391" s="135"/>
      <c r="G391" s="135"/>
      <c r="H391" s="135"/>
      <c r="I391" s="135"/>
    </row>
    <row r="392" spans="1:9" ht="13.5" customHeight="1">
      <c r="A392" s="135"/>
      <c r="B392" s="135"/>
      <c r="C392" s="135"/>
      <c r="D392" s="135"/>
      <c r="E392" s="135"/>
      <c r="F392" s="135"/>
      <c r="G392" s="135"/>
      <c r="H392" s="135"/>
      <c r="I392" s="135"/>
    </row>
    <row r="393" spans="1:9" ht="13.5" customHeight="1">
      <c r="A393" s="135"/>
      <c r="B393" s="135"/>
      <c r="C393" s="135"/>
      <c r="D393" s="135"/>
      <c r="E393" s="135"/>
      <c r="F393" s="135"/>
      <c r="G393" s="135"/>
      <c r="H393" s="135"/>
      <c r="I393" s="135"/>
    </row>
    <row r="394" spans="1:9" ht="13.5" customHeight="1">
      <c r="A394" s="135"/>
      <c r="B394" s="135"/>
      <c r="C394" s="135"/>
      <c r="D394" s="135"/>
      <c r="E394" s="135"/>
      <c r="F394" s="135"/>
      <c r="G394" s="135"/>
      <c r="H394" s="135"/>
      <c r="I394" s="135"/>
    </row>
    <row r="395" spans="1:9" ht="13.5" customHeight="1">
      <c r="A395" s="135"/>
      <c r="B395" s="135"/>
      <c r="C395" s="135"/>
      <c r="D395" s="135"/>
      <c r="E395" s="135"/>
      <c r="F395" s="135"/>
      <c r="G395" s="135"/>
      <c r="H395" s="135"/>
      <c r="I395" s="135"/>
    </row>
    <row r="396" spans="1:9" ht="13.5" customHeight="1">
      <c r="A396" s="135"/>
      <c r="B396" s="135"/>
      <c r="C396" s="135"/>
      <c r="D396" s="135"/>
      <c r="E396" s="135"/>
      <c r="F396" s="135"/>
      <c r="G396" s="135"/>
      <c r="H396" s="135"/>
      <c r="I396" s="135"/>
    </row>
    <row r="397" spans="1:9" ht="13.5" customHeight="1">
      <c r="A397" s="135"/>
      <c r="B397" s="135"/>
      <c r="C397" s="135"/>
      <c r="D397" s="135"/>
      <c r="E397" s="135"/>
      <c r="F397" s="135"/>
      <c r="G397" s="135"/>
      <c r="H397" s="135"/>
      <c r="I397" s="135"/>
    </row>
    <row r="398" spans="1:9" ht="13.5" customHeight="1">
      <c r="A398" s="135"/>
      <c r="B398" s="135"/>
      <c r="C398" s="135"/>
      <c r="D398" s="135"/>
      <c r="E398" s="135"/>
      <c r="F398" s="135"/>
      <c r="G398" s="135"/>
      <c r="H398" s="135"/>
      <c r="I398" s="135"/>
    </row>
    <row r="399" spans="1:9" ht="13.5" customHeight="1">
      <c r="A399" s="135"/>
      <c r="B399" s="135"/>
      <c r="C399" s="135"/>
      <c r="D399" s="135"/>
      <c r="E399" s="135"/>
      <c r="F399" s="135"/>
      <c r="G399" s="135"/>
      <c r="H399" s="135"/>
      <c r="I399" s="135"/>
    </row>
    <row r="400" spans="1:9" ht="13.5" customHeight="1">
      <c r="A400" s="135"/>
      <c r="B400" s="135"/>
      <c r="C400" s="135"/>
      <c r="D400" s="135"/>
      <c r="E400" s="135"/>
      <c r="F400" s="135"/>
      <c r="G400" s="135"/>
      <c r="H400" s="135"/>
      <c r="I400" s="135"/>
    </row>
    <row r="401" spans="1:9">
      <c r="A401" s="37"/>
      <c r="B401" s="37"/>
      <c r="C401" s="37"/>
      <c r="D401" s="37"/>
      <c r="E401" s="37"/>
      <c r="F401" s="37"/>
      <c r="G401" s="37"/>
      <c r="H401" s="37"/>
      <c r="I401" s="37"/>
    </row>
    <row r="402" spans="1:9">
      <c r="A402" s="37"/>
      <c r="B402" s="37"/>
      <c r="C402" s="37"/>
      <c r="D402" s="37"/>
      <c r="E402" s="37"/>
      <c r="F402" s="37"/>
      <c r="G402" s="37"/>
      <c r="H402" s="37"/>
      <c r="I402" s="37"/>
    </row>
    <row r="403" spans="1:9">
      <c r="A403" s="37"/>
      <c r="B403" s="37"/>
      <c r="C403" s="37"/>
      <c r="D403" s="37"/>
      <c r="E403" s="37"/>
      <c r="F403" s="37"/>
      <c r="G403" s="37"/>
      <c r="H403" s="37"/>
      <c r="I403" s="37"/>
    </row>
    <row r="404" spans="1:9">
      <c r="A404" s="37"/>
      <c r="B404" s="37"/>
      <c r="C404" s="37"/>
      <c r="D404" s="37"/>
      <c r="E404" s="37"/>
      <c r="F404" s="37"/>
      <c r="G404" s="37"/>
      <c r="H404" s="37"/>
      <c r="I404" s="37"/>
    </row>
    <row r="405" spans="1:9">
      <c r="A405" s="37"/>
      <c r="B405" s="37"/>
      <c r="C405" s="37"/>
      <c r="D405" s="37"/>
      <c r="E405" s="37"/>
      <c r="F405" s="37"/>
      <c r="G405" s="37"/>
      <c r="H405" s="37"/>
      <c r="I405" s="37"/>
    </row>
    <row r="406" spans="1:9">
      <c r="A406" s="37"/>
      <c r="B406" s="37"/>
      <c r="C406" s="37"/>
      <c r="D406" s="37"/>
      <c r="E406" s="37"/>
      <c r="F406" s="37"/>
      <c r="G406" s="37"/>
      <c r="H406" s="37"/>
      <c r="I406" s="37"/>
    </row>
    <row r="407" spans="1:9">
      <c r="A407" s="37"/>
      <c r="B407" s="37"/>
      <c r="C407" s="37"/>
      <c r="D407" s="37"/>
      <c r="E407" s="37"/>
      <c r="F407" s="37"/>
      <c r="G407" s="37"/>
      <c r="H407" s="37"/>
      <c r="I407" s="37"/>
    </row>
    <row r="408" spans="1:9">
      <c r="A408" s="37"/>
      <c r="B408" s="37"/>
      <c r="C408" s="37"/>
      <c r="D408" s="37"/>
      <c r="E408" s="37"/>
      <c r="F408" s="37"/>
      <c r="G408" s="37"/>
      <c r="H408" s="37"/>
      <c r="I408" s="37"/>
    </row>
    <row r="409" spans="1:9">
      <c r="A409" s="37"/>
      <c r="B409" s="37"/>
      <c r="C409" s="37"/>
      <c r="D409" s="37"/>
      <c r="E409" s="37"/>
      <c r="F409" s="37"/>
      <c r="G409" s="37"/>
      <c r="H409" s="37"/>
      <c r="I409" s="37"/>
    </row>
    <row r="410" spans="1:9">
      <c r="A410" s="37"/>
      <c r="B410" s="37"/>
      <c r="C410" s="37"/>
      <c r="D410" s="37"/>
      <c r="E410" s="37"/>
      <c r="F410" s="37"/>
      <c r="G410" s="37"/>
      <c r="H410" s="37"/>
      <c r="I410" s="37"/>
    </row>
    <row r="411" spans="1:9">
      <c r="A411" s="37"/>
      <c r="B411" s="37"/>
      <c r="C411" s="37"/>
      <c r="D411" s="37"/>
      <c r="E411" s="37"/>
      <c r="F411" s="37"/>
      <c r="G411" s="37"/>
      <c r="H411" s="37"/>
      <c r="I411" s="37"/>
    </row>
    <row r="412" spans="1:9">
      <c r="A412" s="37"/>
      <c r="B412" s="37"/>
      <c r="C412" s="37"/>
      <c r="D412" s="37"/>
      <c r="E412" s="37"/>
      <c r="F412" s="37"/>
      <c r="G412" s="37"/>
      <c r="H412" s="37"/>
      <c r="I412" s="37"/>
    </row>
    <row r="413" spans="1:9">
      <c r="A413" s="37"/>
      <c r="B413" s="37"/>
      <c r="C413" s="37"/>
      <c r="D413" s="37"/>
      <c r="E413" s="37"/>
      <c r="F413" s="37"/>
      <c r="G413" s="37"/>
      <c r="H413" s="37"/>
      <c r="I413" s="37"/>
    </row>
    <row r="414" spans="1:9">
      <c r="A414" s="37"/>
      <c r="B414" s="37"/>
      <c r="C414" s="37"/>
      <c r="D414" s="37"/>
      <c r="E414" s="37"/>
      <c r="F414" s="37"/>
      <c r="G414" s="37"/>
      <c r="H414" s="37"/>
      <c r="I414" s="37"/>
    </row>
    <row r="415" spans="1:9">
      <c r="A415" s="37"/>
      <c r="B415" s="37"/>
      <c r="C415" s="37"/>
      <c r="D415" s="37"/>
      <c r="E415" s="37"/>
      <c r="F415" s="37"/>
      <c r="G415" s="37"/>
      <c r="H415" s="37"/>
      <c r="I415" s="37"/>
    </row>
    <row r="416" spans="1:9">
      <c r="A416" s="37"/>
      <c r="B416" s="37"/>
      <c r="C416" s="37"/>
      <c r="D416" s="37"/>
      <c r="E416" s="37"/>
      <c r="F416" s="37"/>
      <c r="G416" s="37"/>
      <c r="H416" s="37"/>
      <c r="I416" s="37"/>
    </row>
    <row r="417" spans="1:9">
      <c r="A417" s="37"/>
      <c r="B417" s="37"/>
      <c r="C417" s="37"/>
      <c r="D417" s="37"/>
      <c r="E417" s="37"/>
      <c r="F417" s="37"/>
      <c r="G417" s="37"/>
      <c r="H417" s="37"/>
      <c r="I417" s="37"/>
    </row>
    <row r="418" spans="1:9">
      <c r="A418" s="37"/>
      <c r="B418" s="37"/>
      <c r="C418" s="37"/>
      <c r="D418" s="37"/>
      <c r="E418" s="37"/>
      <c r="F418" s="37"/>
      <c r="G418" s="37"/>
      <c r="H418" s="37"/>
      <c r="I418" s="37"/>
    </row>
    <row r="419" spans="1:9">
      <c r="A419" s="37"/>
      <c r="B419" s="37"/>
      <c r="C419" s="37"/>
      <c r="D419" s="37"/>
      <c r="E419" s="37"/>
      <c r="F419" s="37"/>
      <c r="G419" s="37"/>
      <c r="H419" s="37"/>
      <c r="I419" s="37"/>
    </row>
    <row r="420" spans="1:9">
      <c r="A420" s="37"/>
      <c r="B420" s="37"/>
      <c r="C420" s="37"/>
      <c r="D420" s="37"/>
      <c r="E420" s="37"/>
      <c r="F420" s="37"/>
      <c r="G420" s="37"/>
      <c r="H420" s="37"/>
      <c r="I420" s="37"/>
    </row>
    <row r="421" spans="1:9">
      <c r="A421" s="37"/>
      <c r="B421" s="37"/>
      <c r="C421" s="37"/>
      <c r="D421" s="37"/>
      <c r="E421" s="37"/>
      <c r="F421" s="37"/>
      <c r="G421" s="37"/>
      <c r="H421" s="37"/>
      <c r="I421" s="37"/>
    </row>
    <row r="422" spans="1:9">
      <c r="A422" s="37"/>
      <c r="B422" s="37"/>
      <c r="C422" s="37"/>
      <c r="D422" s="37"/>
      <c r="E422" s="37"/>
      <c r="F422" s="37"/>
      <c r="G422" s="37"/>
      <c r="H422" s="37"/>
      <c r="I422" s="37"/>
    </row>
    <row r="423" spans="1:9">
      <c r="A423" s="84"/>
      <c r="B423" s="84"/>
      <c r="C423" s="84"/>
      <c r="D423" s="84"/>
      <c r="E423" s="84"/>
      <c r="F423" s="37"/>
      <c r="G423" s="37"/>
      <c r="H423" s="84"/>
      <c r="I423" s="84"/>
    </row>
    <row r="424" spans="1:9">
      <c r="A424" s="84"/>
      <c r="B424" s="84"/>
      <c r="C424" s="84"/>
      <c r="D424" s="84"/>
      <c r="E424" s="84"/>
      <c r="F424" s="84"/>
      <c r="G424" s="84"/>
      <c r="H424" s="84"/>
      <c r="I424" s="84"/>
    </row>
    <row r="425" spans="1:9">
      <c r="F425" s="84"/>
      <c r="G425" s="84"/>
    </row>
  </sheetData>
  <mergeCells count="49">
    <mergeCell ref="A34:I35"/>
    <mergeCell ref="A79:G79"/>
    <mergeCell ref="A30:I31"/>
    <mergeCell ref="A18:I18"/>
    <mergeCell ref="A70:G70"/>
    <mergeCell ref="A391:I400"/>
    <mergeCell ref="A6:I9"/>
    <mergeCell ref="A364:I364"/>
    <mergeCell ref="A366:I366"/>
    <mergeCell ref="A182:I183"/>
    <mergeCell ref="A195:I196"/>
    <mergeCell ref="A206:I207"/>
    <mergeCell ref="A277:I278"/>
    <mergeCell ref="A295:I296"/>
    <mergeCell ref="A319:I321"/>
    <mergeCell ref="A379:C379"/>
    <mergeCell ref="A316:I317"/>
    <mergeCell ref="A323:I324"/>
    <mergeCell ref="A386:I387"/>
    <mergeCell ref="A341:I342"/>
    <mergeCell ref="A242:I249"/>
    <mergeCell ref="A3:I4"/>
    <mergeCell ref="A83:I84"/>
    <mergeCell ref="A91:I93"/>
    <mergeCell ref="A265:I265"/>
    <mergeCell ref="A259:I259"/>
    <mergeCell ref="A37:I38"/>
    <mergeCell ref="A57:I57"/>
    <mergeCell ref="A226:I226"/>
    <mergeCell ref="A228:I229"/>
    <mergeCell ref="A40:I44"/>
    <mergeCell ref="A66:B66"/>
    <mergeCell ref="A67:B67"/>
    <mergeCell ref="A156:I156"/>
    <mergeCell ref="A11:I15"/>
    <mergeCell ref="A118:I120"/>
    <mergeCell ref="A124:I128"/>
    <mergeCell ref="A375:I377"/>
    <mergeCell ref="A86:I89"/>
    <mergeCell ref="A110:I115"/>
    <mergeCell ref="A218:I218"/>
    <mergeCell ref="A333:I335"/>
    <mergeCell ref="A344:I346"/>
    <mergeCell ref="B357:C357"/>
    <mergeCell ref="A95:I95"/>
    <mergeCell ref="B301:B302"/>
    <mergeCell ref="C301:C302"/>
    <mergeCell ref="D301:D302"/>
    <mergeCell ref="A102:I102"/>
  </mergeCells>
  <phoneticPr fontId="0" type="noConversion"/>
  <printOptions headings="1" gridLines="1"/>
  <pageMargins left="0.5" right="0.5" top="1" bottom="1" header="0.5" footer="0.5"/>
  <pageSetup scale="84" orientation="portrait"/>
  <headerFooter alignWithMargins="0"/>
  <colBreaks count="1" manualBreakCount="1">
    <brk id="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 20 Mini Case</vt:lpstr>
      <vt:lpstr>'Ch 20 Mini Case'!Print_Area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Hybird Financing</dc:title>
  <dc:subject>Mini Case Model</dc:subject>
  <dc:creator>Christopher Buzzard and Mike Ehrhardt and Phillip Daves</dc:creator>
  <cp:lastModifiedBy>Public5-2010</cp:lastModifiedBy>
  <cp:lastPrinted>2001-01-23T20:10:43Z</cp:lastPrinted>
  <dcterms:created xsi:type="dcterms:W3CDTF">1999-10-19T17:24:18Z</dcterms:created>
  <dcterms:modified xsi:type="dcterms:W3CDTF">2014-05-21T03:19:43Z</dcterms:modified>
</cp:coreProperties>
</file>