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 windowWidth="11115" windowHeight="8445" activeTab="2"/>
  </bookViews>
  <sheets>
    <sheet name="P9.43a" sheetId="1" r:id="rId1"/>
    <sheet name="P9.43b" sheetId="2" r:id="rId2"/>
    <sheet name="P9.43c" sheetId="3" r:id="rId3"/>
    <sheet name="Box-AmountData" sheetId="4" state="hidden" r:id="rId4"/>
  </sheets>
  <definedNames>
    <definedName name="Amount">#REF!</definedName>
    <definedName name="Box_Amount" localSheetId="3">'Box-AmountData'!$AB$6:$AC$18</definedName>
    <definedName name="Data" localSheetId="2">'P9.43c'!$A$4:$B$5</definedName>
    <definedName name="Empty">'Box-AmountData'!$AB$1</definedName>
    <definedName name="EOutlier_Amount" localSheetId="3">'Box-AmountData'!$AE$20:$AF$51</definedName>
    <definedName name="ILF_Amount" localSheetId="3">'Box-AmountData'!$B$12</definedName>
    <definedName name="IQR_Amount" localSheetId="3">'Box-AmountData'!$B$7</definedName>
    <definedName name="IUF_Amount" localSheetId="3">'Box-AmountData'!$B$13</definedName>
    <definedName name="LAV_Amount" localSheetId="3">'Box-AmountData'!$B$15</definedName>
    <definedName name="Mean_Amount" localSheetId="3">'Box-AmountData'!$AB$4:$AC$4</definedName>
    <definedName name="Median_Amount" localSheetId="3">'Box-AmountData'!$B$4</definedName>
    <definedName name="MOutlier_Amount" localSheetId="3">'Box-AmountData'!$AC$20:$AD$51</definedName>
    <definedName name="NExtr_Amount" localSheetId="3">'Box-AmountData'!$B$18</definedName>
    <definedName name="NHigh_Amount" localSheetId="3">'Box-AmountData'!$B$22</definedName>
    <definedName name="NLow_Amount" localSheetId="3">'Box-AmountData'!$B$21</definedName>
    <definedName name="NMild_Amount" localSheetId="3">'Box-AmountData'!$B$19</definedName>
    <definedName name="OLF_Amount" localSheetId="3">'Box-AmountData'!$B$9</definedName>
    <definedName name="OUF_Amount" localSheetId="3">'Box-AmountData'!$B$10</definedName>
    <definedName name="Q1_Amount" localSheetId="3">'Box-AmountData'!$B$5</definedName>
    <definedName name="Q3_Amount" localSheetId="3">'Box-AmountData'!$B$6</definedName>
    <definedName name="Text_Amount" localSheetId="3">'Box-AmountData'!$AB$2:$AC$2</definedName>
    <definedName name="UAV_Amount" localSheetId="3">'Box-AmountData'!$B$16</definedName>
  </definedNames>
  <calcPr fullCalcOnLoad="1"/>
</workbook>
</file>

<file path=xl/comments1.xml><?xml version="1.0" encoding="utf-8"?>
<comments xmlns="http://schemas.openxmlformats.org/spreadsheetml/2006/main">
  <authors>
    <author>Lisa LaHaieKnutson</author>
  </authors>
  <commentList>
    <comment ref="E11" authorId="0">
      <text>
        <r>
          <rPr>
            <sz val="8"/>
            <rFont val="Tahoma"/>
            <family val="0"/>
          </rPr>
          <t>These results are based on the assumption that the variable Sample mean is approximately normally distributed.  If this is not the case, then these results might not be valid, especially if the sample size is small.</t>
        </r>
      </text>
    </comment>
    <comment ref="G12" authorId="0">
      <text>
        <r>
          <rPr>
            <sz val="8"/>
            <rFont val="Tahoma"/>
            <family val="0"/>
          </rPr>
          <t>Change this value and watch the confidence limits change.</t>
        </r>
      </text>
    </comment>
  </commentList>
</comments>
</file>

<file path=xl/comments4.xml><?xml version="1.0" encoding="utf-8"?>
<comments xmlns="http://schemas.openxmlformats.org/spreadsheetml/2006/main">
  <authors>
    <author>Lisa LaHaieKnutson</author>
  </authors>
  <commentList>
    <comment ref="A9" authorId="0">
      <text>
        <r>
          <rPr>
            <sz val="8"/>
            <rFont val="Tahoma"/>
            <family val="0"/>
          </rPr>
          <t>The outer fences extend to 3 IQR's beyond the box, i.e., beyond the quartiles. Points beyond the outer fences are 'extreme' outliers.</t>
        </r>
      </text>
    </comment>
    <comment ref="A12" authorId="0">
      <text>
        <r>
          <rPr>
            <sz val="8"/>
            <rFont val="Tahoma"/>
            <family val="0"/>
          </rPr>
          <t>The inner fences extend to 1.5 IQR's beyond the box, i.e., beyond the quartiles. Points beyond the inner fences (but not beyond the outer fences) are 'mild' outliers.</t>
        </r>
      </text>
    </comment>
    <comment ref="A15" authorId="0">
      <text>
        <r>
          <rPr>
            <sz val="8"/>
            <rFont val="Tahoma"/>
            <family val="0"/>
          </rPr>
          <t>The adjacent values are the most extreme non-outlier observations.  The vertical lines on the box plot extend from the box to these values.</t>
        </r>
      </text>
    </comment>
  </commentList>
</comments>
</file>

<file path=xl/sharedStrings.xml><?xml version="1.0" encoding="utf-8"?>
<sst xmlns="http://schemas.openxmlformats.org/spreadsheetml/2006/main" count="77" uniqueCount="64">
  <si>
    <t>Random Sample Summary for Invoices</t>
  </si>
  <si>
    <t>Sample size</t>
  </si>
  <si>
    <t>Sample mean</t>
  </si>
  <si>
    <t>Sample stdev</t>
  </si>
  <si>
    <t>Confidence interval for mean</t>
  </si>
  <si>
    <t>Confidence level</t>
  </si>
  <si>
    <t>Std error of mean</t>
  </si>
  <si>
    <t>Degrees of freedom</t>
  </si>
  <si>
    <t>Lower limit</t>
  </si>
  <si>
    <t>Upper limit</t>
  </si>
  <si>
    <t xml:space="preserve">So, we can be 99% confident that we obtained one of the good intervals where the true mean is between 107.69 and 148.31. </t>
  </si>
  <si>
    <t>My std error is wrong.  I think I see Dr. H's confidence file: he is giving us a checks and balance for our work? The confidence interval range (here: 107.69 to 148.31) needs to make sense when checked against the mean + or - the sampling/std error. Here, mine doesn't because 128 + or - 7.57 does not equal 107.69 and 148.31.   My Std error wrong.</t>
  </si>
  <si>
    <t>Trying std error of mean again</t>
  </si>
  <si>
    <t>p. 389 and 424</t>
  </si>
  <si>
    <t>equals sample stdev/SQRT(sample size)</t>
  </si>
  <si>
    <t>so much for that theory. Okay. breathe. think.  Look up sampling error in text: pp. 385, 388-389. that didn't help.</t>
  </si>
  <si>
    <t>New theory. 1) Sampling error and std error are not the same and 2) sampling errror derived from upper limit minus lower limit divided by two (now equals 20.31 and matches 128 (sample mean) + or - 20.31 (sampling error) equals the lower and upper limits. I still don't know why my #'s don't exactly match those in the confidence file. They are close enough that I am going to gamble and keep going...</t>
  </si>
  <si>
    <t>Dr. H says in U4SPv3.xls that for 9.43.a "the sample size is large enough, the data does not have to be normally distributed per Central limit theorem"</t>
  </si>
  <si>
    <t>central limit theorem p. 392-398</t>
  </si>
  <si>
    <t>p. 392: "most analysts suggest that n&gt;=30 will validate the approximation for a normal distribution as per the central limit theorem"  Dr.H wrote that "Since the sample size is large enough, the data does not have to be normally distributed as per the CLT". This is the opposite of what the text says. It says .30 sample size will lead to normal distribution most often. AARGH!</t>
  </si>
  <si>
    <t xml:space="preserve">Using StatPro's sample size selection with confidence level of 99, desired half length of 5 and est. of std dev as given 53, statpro came up with 746 as sample size needed. </t>
  </si>
  <si>
    <t>Amount</t>
  </si>
  <si>
    <t>The formula is (page 391) =SQRT((N-n)/(N-1))  Therefore is it: The square root of (population size minus sample size) divided by (population size minus 1) ? This would then equal SQRT((430-32)/(430-1)), which equals .963 as the fpc ~ and of course, this i</t>
  </si>
  <si>
    <t>New sample size</t>
  </si>
  <si>
    <t>New sample mean</t>
  </si>
  <si>
    <t>New sample stdev</t>
  </si>
  <si>
    <t>Summary measures for boxplots</t>
  </si>
  <si>
    <t>Mean</t>
  </si>
  <si>
    <t>Median</t>
  </si>
  <si>
    <t>Q1</t>
  </si>
  <si>
    <t>Q3</t>
  </si>
  <si>
    <t>IQR</t>
  </si>
  <si>
    <t>Outer lower fence</t>
  </si>
  <si>
    <t>Outer upper fence</t>
  </si>
  <si>
    <t>Inner lower fence</t>
  </si>
  <si>
    <t>Inner upper fence</t>
  </si>
  <si>
    <t>Lower adjacent value</t>
  </si>
  <si>
    <t>Upper adjacent value</t>
  </si>
  <si>
    <t># of extreme outliers</t>
  </si>
  <si>
    <t># of mild outliers</t>
  </si>
  <si>
    <t># of low outliers</t>
  </si>
  <si>
    <t># of high outliers</t>
  </si>
  <si>
    <t>Data for boxplot chart</t>
  </si>
  <si>
    <t>Text settings</t>
  </si>
  <si>
    <t>Mean settings</t>
  </si>
  <si>
    <t>Box-whisker settings</t>
  </si>
  <si>
    <t>Outlier settings</t>
  </si>
  <si>
    <t>formula: equals 2*std error of mean</t>
  </si>
  <si>
    <t>Random sample sampling error</t>
  </si>
  <si>
    <t>Absolute sampling error</t>
  </si>
  <si>
    <t>formula: equals (upper limit minus lower limit) divided by 2  and is also stated as the sample mean plus or minus half the confidence interval. In this case, the confidence interval is 107.69 to 148.31 which is a range of 40.62 and of which half is 20.31. Therefore the random sample sampling error is + or - 20.31. Then it can also be illustrated as the sample mean (estimate) plus or minus the sample sampling error will equal the given range (128 + or - 20.31 does equal 107.69 and 148.31).</t>
  </si>
  <si>
    <t>Finite population correction needed? Check: is sample size of 49 &gt; than 5% of the frame?  We don't know. So, suppose it does just in case.</t>
  </si>
  <si>
    <t>FPC</t>
  </si>
  <si>
    <t>I don't know how to get it without the frame value.</t>
  </si>
  <si>
    <t>Maybe the professor means finite population size? Not correction?  I don't know how to get that either.</t>
  </si>
  <si>
    <t>Last part of a) I need clarification:</t>
  </si>
  <si>
    <t>My professor says in a tutorial file he sent to us to help with the midterm that if "the sample size is large enough, the data does not have to be normally distributed per Central Limit Theorem"  BUT...</t>
  </si>
  <si>
    <t>My text says p. 392: "most analysts suggest that n&gt;=30 will validate the approximation for a normal distribution as per the central limit theorem"  Dr.H wrote that "Since the sample size is large enough, the data does not have to be normally distributed as per the CLT". This is the opposite of what the text says. It says &gt;=30 sample size will lead to normal distribution most often. Here I have a sample size of 49. AARGH!</t>
  </si>
  <si>
    <t>Based on the text, the answer to the rest of a) would be that the data would most likely be fairly normally distributed due to the large sample size.</t>
  </si>
  <si>
    <t>Therefore, we need to sample 746 to estimate the mean invoice to within $5 margin of error.</t>
  </si>
  <si>
    <t>Summary measures</t>
  </si>
  <si>
    <t>To be sure of that 99.8% mean to within 5$?</t>
  </si>
  <si>
    <t>Using Statpro sample size selection:  99.8, 5, 24 gives us 221desired sample size.</t>
  </si>
  <si>
    <t>Compare and contrast a and b with c… I have no idea where to even begin because I don't know what most of this implies.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</si>
</sst>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
  </numFmts>
  <fonts count="17">
    <font>
      <sz val="10"/>
      <name val="Arial"/>
      <family val="0"/>
    </font>
    <font>
      <sz val="8"/>
      <name val="Arial"/>
      <family val="0"/>
    </font>
    <font>
      <b/>
      <i/>
      <sz val="10"/>
      <name val="Arial"/>
      <family val="2"/>
    </font>
    <font>
      <b/>
      <sz val="10"/>
      <color indexed="21"/>
      <name val="Arial"/>
      <family val="2"/>
    </font>
    <font>
      <b/>
      <sz val="10"/>
      <color indexed="62"/>
      <name val="Arial"/>
      <family val="2"/>
    </font>
    <font>
      <b/>
      <sz val="10"/>
      <color indexed="16"/>
      <name val="Arial"/>
      <family val="2"/>
    </font>
    <font>
      <b/>
      <sz val="10"/>
      <name val="Arial"/>
      <family val="2"/>
    </font>
    <font>
      <sz val="10"/>
      <color indexed="16"/>
      <name val="Arial"/>
      <family val="0"/>
    </font>
    <font>
      <sz val="8"/>
      <name val="Tahoma"/>
      <family val="0"/>
    </font>
    <font>
      <b/>
      <sz val="11"/>
      <color indexed="17"/>
      <name val="Arial"/>
      <family val="2"/>
    </font>
    <font>
      <b/>
      <sz val="12"/>
      <color indexed="20"/>
      <name val="Arial"/>
      <family val="2"/>
    </font>
    <font>
      <sz val="12"/>
      <name val="Arial"/>
      <family val="2"/>
    </font>
    <font>
      <b/>
      <sz val="10"/>
      <color indexed="53"/>
      <name val="Arial"/>
      <family val="2"/>
    </font>
    <font>
      <b/>
      <sz val="10"/>
      <color indexed="12"/>
      <name val="Arial"/>
      <family val="2"/>
    </font>
    <font>
      <b/>
      <sz val="11"/>
      <color indexed="57"/>
      <name val="Arial"/>
      <family val="2"/>
    </font>
    <font>
      <b/>
      <sz val="14"/>
      <color indexed="16"/>
      <name val="Arial"/>
      <family val="2"/>
    </font>
    <font>
      <b/>
      <sz val="8"/>
      <name val="Arial"/>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0" fillId="0" borderId="0" xfId="0" applyAlignment="1">
      <alignment horizontal="left"/>
    </xf>
    <xf numFmtId="6" fontId="0" fillId="0" borderId="0" xfId="0" applyNumberFormat="1" applyAlignment="1">
      <alignment/>
    </xf>
    <xf numFmtId="0" fontId="0" fillId="0" borderId="0" xfId="0" applyAlignment="1">
      <alignment horizontal="right"/>
    </xf>
    <xf numFmtId="164" fontId="0" fillId="0" borderId="0" xfId="0" applyNumberFormat="1" applyAlignment="1">
      <alignment/>
    </xf>
    <xf numFmtId="1" fontId="0" fillId="0" borderId="0" xfId="0" applyNumberFormat="1" applyAlignment="1">
      <alignment/>
    </xf>
    <xf numFmtId="0" fontId="3" fillId="0" borderId="0" xfId="0" applyFont="1" applyAlignment="1">
      <alignment/>
    </xf>
    <xf numFmtId="164" fontId="3" fillId="0" borderId="0" xfId="0" applyNumberFormat="1" applyFont="1" applyAlignment="1">
      <alignment/>
    </xf>
    <xf numFmtId="9" fontId="0" fillId="0" borderId="0" xfId="0" applyNumberFormat="1" applyAlignment="1">
      <alignment/>
    </xf>
    <xf numFmtId="165" fontId="0" fillId="0" borderId="0" xfId="0" applyNumberFormat="1" applyAlignment="1">
      <alignment/>
    </xf>
    <xf numFmtId="8" fontId="0" fillId="0" borderId="0" xfId="0" applyNumberForma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2" borderId="0" xfId="0" applyFont="1" applyFill="1" applyAlignment="1">
      <alignment/>
    </xf>
    <xf numFmtId="0" fontId="0" fillId="2" borderId="0" xfId="0" applyFill="1" applyAlignment="1">
      <alignment/>
    </xf>
    <xf numFmtId="1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C52"/>
  <sheetViews>
    <sheetView workbookViewId="0" topLeftCell="A6">
      <selection activeCell="A33" sqref="A33"/>
    </sheetView>
  </sheetViews>
  <sheetFormatPr defaultColWidth="9.140625" defaultRowHeight="12.75"/>
  <cols>
    <col min="1" max="1" width="28.421875" style="0" customWidth="1"/>
    <col min="2" max="2" width="16.421875" style="0" customWidth="1"/>
    <col min="5" max="5" width="16.421875" style="0" customWidth="1"/>
  </cols>
  <sheetData>
    <row r="1" spans="1:12" ht="12.75">
      <c r="A1" s="1" t="s">
        <v>0</v>
      </c>
      <c r="B1" s="1"/>
      <c r="C1" s="1"/>
      <c r="D1" s="1"/>
      <c r="E1" s="1"/>
      <c r="F1" s="1"/>
      <c r="G1" s="1"/>
      <c r="H1" s="1"/>
      <c r="I1" s="1"/>
      <c r="J1" s="1"/>
      <c r="K1" s="1"/>
      <c r="L1" s="1"/>
    </row>
    <row r="3" spans="1:9" ht="12.75">
      <c r="A3" t="s">
        <v>1</v>
      </c>
      <c r="B3">
        <v>49</v>
      </c>
      <c r="E3" s="2"/>
      <c r="I3" s="2"/>
    </row>
    <row r="4" spans="1:11" ht="12.75">
      <c r="A4" s="3" t="s">
        <v>2</v>
      </c>
      <c r="B4" s="4">
        <v>128</v>
      </c>
      <c r="K4" s="5"/>
    </row>
    <row r="5" spans="1:11" ht="12.75">
      <c r="A5" t="s">
        <v>3</v>
      </c>
      <c r="B5" s="4">
        <v>53</v>
      </c>
      <c r="E5" s="2"/>
      <c r="K5" s="6"/>
    </row>
    <row r="6" spans="7:11" ht="12.75">
      <c r="G6" s="7"/>
      <c r="K6" s="6"/>
    </row>
    <row r="7" spans="7:11" ht="12.75">
      <c r="G7" s="7"/>
      <c r="K7" s="6"/>
    </row>
    <row r="8" spans="1:11" ht="12.75">
      <c r="A8" s="1" t="s">
        <v>4</v>
      </c>
      <c r="B8" s="1"/>
      <c r="C8" s="8"/>
      <c r="D8" s="8"/>
      <c r="E8" s="8"/>
      <c r="F8" s="8"/>
      <c r="G8" s="9"/>
      <c r="H8" s="8"/>
      <c r="I8" s="8"/>
      <c r="J8" s="8"/>
      <c r="K8" s="9"/>
    </row>
    <row r="9" spans="1:11" ht="12.75">
      <c r="A9" t="s">
        <v>5</v>
      </c>
      <c r="B9" s="10">
        <v>0.99</v>
      </c>
      <c r="G9" s="6"/>
      <c r="K9" s="6"/>
    </row>
    <row r="10" spans="1:11" ht="12.75">
      <c r="A10" s="3" t="s">
        <v>2</v>
      </c>
      <c r="B10" s="4">
        <v>128</v>
      </c>
      <c r="C10" s="1"/>
      <c r="K10" s="6"/>
    </row>
    <row r="11" spans="1:11" ht="12.75">
      <c r="A11" t="s">
        <v>6</v>
      </c>
      <c r="B11" s="12">
        <f>B5/SQRT(49)</f>
        <v>7.571428571428571</v>
      </c>
      <c r="E11" s="2"/>
      <c r="K11" s="6"/>
    </row>
    <row r="12" spans="1:11" ht="12.75">
      <c r="A12" t="s">
        <v>7</v>
      </c>
      <c r="B12">
        <f>B3-1</f>
        <v>48</v>
      </c>
      <c r="G12" s="11"/>
      <c r="K12" s="6"/>
    </row>
    <row r="13" spans="1:11" ht="12.75">
      <c r="A13" t="s">
        <v>8</v>
      </c>
      <c r="B13" s="12">
        <f>B10-TINV(1-B9,B12)*B11</f>
        <v>107.69184603009904</v>
      </c>
      <c r="G13" s="6"/>
      <c r="K13" s="6"/>
    </row>
    <row r="14" spans="1:11" ht="12.75">
      <c r="A14" t="s">
        <v>9</v>
      </c>
      <c r="B14" s="12">
        <f>B10+TINV(1-B9,B12)*B11</f>
        <v>148.30815396990096</v>
      </c>
      <c r="G14" s="6"/>
      <c r="K14" s="6"/>
    </row>
    <row r="15" ht="12.75">
      <c r="G15" s="7"/>
    </row>
    <row r="16" spans="1:7" ht="12.75">
      <c r="A16" t="s">
        <v>48</v>
      </c>
      <c r="B16" s="12">
        <f>(B14-B13)/2</f>
        <v>20.308153969900957</v>
      </c>
      <c r="D16" t="s">
        <v>50</v>
      </c>
      <c r="G16" s="6"/>
    </row>
    <row r="17" spans="1:7" ht="12.75">
      <c r="A17" t="s">
        <v>49</v>
      </c>
      <c r="B17" s="12">
        <f>2*B11</f>
        <v>15.142857142857142</v>
      </c>
      <c r="D17" t="s">
        <v>47</v>
      </c>
      <c r="G17" s="6"/>
    </row>
    <row r="20" ht="12.75">
      <c r="A20" t="s">
        <v>51</v>
      </c>
    </row>
    <row r="21" spans="1:2" ht="12.75">
      <c r="A21" t="s">
        <v>52</v>
      </c>
      <c r="B21" t="s">
        <v>53</v>
      </c>
    </row>
    <row r="23" ht="12.75">
      <c r="A23" t="s">
        <v>54</v>
      </c>
    </row>
    <row r="24" ht="12.75">
      <c r="A24" s="20" t="s">
        <v>22</v>
      </c>
    </row>
    <row r="26" spans="1:2" ht="18">
      <c r="A26" s="23" t="s">
        <v>55</v>
      </c>
      <c r="B26" s="24"/>
    </row>
    <row r="27" spans="1:9" ht="12.75">
      <c r="A27" s="14" t="s">
        <v>56</v>
      </c>
      <c r="B27" s="15"/>
      <c r="C27" s="15"/>
      <c r="D27" s="15"/>
      <c r="E27" s="15"/>
      <c r="F27" s="15"/>
      <c r="G27" s="15"/>
      <c r="H27" s="15"/>
      <c r="I27" s="15"/>
    </row>
    <row r="28" ht="12.75">
      <c r="A28" s="16" t="s">
        <v>18</v>
      </c>
    </row>
    <row r="29" spans="1:29" ht="12.75">
      <c r="A29" s="14" t="s">
        <v>57</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row>
    <row r="33" ht="12.75">
      <c r="A33" t="s">
        <v>58</v>
      </c>
    </row>
    <row r="39" ht="12.75">
      <c r="A39" t="s">
        <v>10</v>
      </c>
    </row>
    <row r="40" spans="1:24" ht="12.75">
      <c r="A40" s="8" t="s">
        <v>11</v>
      </c>
      <c r="B40" s="8"/>
      <c r="C40" s="8"/>
      <c r="D40" s="8"/>
      <c r="E40" s="8"/>
      <c r="F40" s="8"/>
      <c r="G40" s="8"/>
      <c r="H40" s="8"/>
      <c r="I40" s="8"/>
      <c r="J40" s="8"/>
      <c r="K40" s="8"/>
      <c r="L40" s="8"/>
      <c r="M40" s="8"/>
      <c r="N40" s="8"/>
      <c r="O40" s="8"/>
      <c r="P40" s="8"/>
      <c r="Q40" s="8"/>
      <c r="R40" s="8"/>
      <c r="S40" s="8"/>
      <c r="T40" s="8"/>
      <c r="U40" s="8"/>
      <c r="V40" s="8"/>
      <c r="W40" s="8"/>
      <c r="X40" s="8"/>
    </row>
    <row r="42" spans="1:6" ht="12.75">
      <c r="A42" t="s">
        <v>12</v>
      </c>
      <c r="B42" t="s">
        <v>13</v>
      </c>
      <c r="C42" t="s">
        <v>14</v>
      </c>
      <c r="F42" s="4">
        <f>B5/SQRT(B3)</f>
        <v>7.571428571428571</v>
      </c>
    </row>
    <row r="44" ht="12.75">
      <c r="A44" s="8" t="s">
        <v>15</v>
      </c>
    </row>
    <row r="46" spans="1:29" ht="12.75">
      <c r="A46" s="13" t="s">
        <v>16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50" spans="1:9" ht="12.75">
      <c r="A50" s="14" t="s">
        <v>17</v>
      </c>
      <c r="B50" s="15"/>
      <c r="C50" s="15"/>
      <c r="D50" s="15"/>
      <c r="E50" s="15"/>
      <c r="F50" s="15"/>
      <c r="G50" s="15"/>
      <c r="H50" s="15"/>
      <c r="I50" s="15"/>
    </row>
    <row r="51" ht="12.75">
      <c r="A51" s="16" t="s">
        <v>18</v>
      </c>
    </row>
    <row r="52" spans="1:29" ht="12.75">
      <c r="A52" s="14"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row>
  </sheetData>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O14"/>
  <sheetViews>
    <sheetView workbookViewId="0" topLeftCell="A1">
      <selection activeCell="A10" sqref="A10"/>
    </sheetView>
  </sheetViews>
  <sheetFormatPr defaultColWidth="9.140625" defaultRowHeight="12.75"/>
  <cols>
    <col min="1" max="1" width="18.140625" style="0" customWidth="1"/>
  </cols>
  <sheetData>
    <row r="1" spans="1:2" ht="12.75">
      <c r="A1" s="1" t="s">
        <v>0</v>
      </c>
      <c r="B1" s="1"/>
    </row>
    <row r="3" spans="1:2" ht="12.75">
      <c r="A3" t="s">
        <v>1</v>
      </c>
      <c r="B3">
        <v>49</v>
      </c>
    </row>
    <row r="4" spans="1:2" ht="12.75">
      <c r="A4" s="3" t="s">
        <v>2</v>
      </c>
      <c r="B4" s="4">
        <v>128</v>
      </c>
    </row>
    <row r="5" spans="1:2" ht="12.75">
      <c r="A5" t="s">
        <v>3</v>
      </c>
      <c r="B5" s="4">
        <v>53</v>
      </c>
    </row>
    <row r="8" spans="1:15" ht="15">
      <c r="A8" s="17" t="s">
        <v>20</v>
      </c>
      <c r="B8" s="17"/>
      <c r="C8" s="17"/>
      <c r="D8" s="17"/>
      <c r="E8" s="17"/>
      <c r="F8" s="17"/>
      <c r="G8" s="17"/>
      <c r="H8" s="17"/>
      <c r="I8" s="17"/>
      <c r="J8" s="17"/>
      <c r="K8" s="17"/>
      <c r="L8" s="17"/>
      <c r="M8" s="17"/>
      <c r="N8" s="17"/>
      <c r="O8" s="17"/>
    </row>
    <row r="9" spans="1:15" ht="15">
      <c r="A9" s="17"/>
      <c r="B9" s="17"/>
      <c r="C9" s="17"/>
      <c r="D9" s="17"/>
      <c r="E9" s="17"/>
      <c r="F9" s="17"/>
      <c r="G9" s="17"/>
      <c r="H9" s="17"/>
      <c r="I9" s="17"/>
      <c r="J9" s="17"/>
      <c r="K9" s="17"/>
      <c r="L9" s="17"/>
      <c r="M9" s="17"/>
      <c r="N9" s="17"/>
      <c r="O9" s="17"/>
    </row>
    <row r="10" spans="1:15" ht="15">
      <c r="A10" s="17" t="s">
        <v>59</v>
      </c>
      <c r="B10" s="17"/>
      <c r="C10" s="17"/>
      <c r="D10" s="17"/>
      <c r="E10" s="17"/>
      <c r="F10" s="17"/>
      <c r="G10" s="17"/>
      <c r="H10" s="17"/>
      <c r="I10" s="17"/>
      <c r="J10" s="17"/>
      <c r="K10" s="17"/>
      <c r="L10" s="17"/>
      <c r="M10" s="17"/>
      <c r="N10" s="17"/>
      <c r="O10" s="17"/>
    </row>
    <row r="11" ht="15">
      <c r="A11" s="22"/>
    </row>
    <row r="14" spans="1:10" ht="15.75">
      <c r="A14" s="18"/>
      <c r="B14" s="19"/>
      <c r="C14" s="19"/>
      <c r="D14" s="19"/>
      <c r="E14" s="19"/>
      <c r="F14" s="19"/>
      <c r="G14" s="19"/>
      <c r="H14" s="19"/>
      <c r="I14" s="19"/>
      <c r="J14" s="1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B19"/>
  <sheetViews>
    <sheetView tabSelected="1" workbookViewId="0" topLeftCell="A1">
      <selection activeCell="D22" sqref="D22"/>
    </sheetView>
  </sheetViews>
  <sheetFormatPr defaultColWidth="9.140625" defaultRowHeight="12.75"/>
  <cols>
    <col min="1" max="1" width="16.421875" style="0" bestFit="1" customWidth="1"/>
    <col min="4" max="4" width="18.57421875" style="0" customWidth="1"/>
  </cols>
  <sheetData>
    <row r="2" ht="12.75">
      <c r="A2" s="1" t="s">
        <v>60</v>
      </c>
    </row>
    <row r="3" spans="1:2" ht="12.75">
      <c r="A3" t="s">
        <v>23</v>
      </c>
      <c r="B3">
        <v>100</v>
      </c>
    </row>
    <row r="4" spans="1:2" ht="12.75">
      <c r="A4" t="s">
        <v>24</v>
      </c>
      <c r="B4">
        <v>210</v>
      </c>
    </row>
    <row r="5" spans="1:2" ht="12.75">
      <c r="A5" t="s">
        <v>25</v>
      </c>
      <c r="B5">
        <v>24</v>
      </c>
    </row>
    <row r="7" spans="1:2" ht="12.75">
      <c r="A7" s="1" t="s">
        <v>4</v>
      </c>
      <c r="B7" s="1"/>
    </row>
    <row r="8" spans="1:2" ht="12.75">
      <c r="A8" t="s">
        <v>5</v>
      </c>
      <c r="B8" s="25">
        <v>0.998</v>
      </c>
    </row>
    <row r="9" spans="1:2" ht="12.75">
      <c r="A9" t="s">
        <v>2</v>
      </c>
      <c r="B9">
        <f>B4</f>
        <v>210</v>
      </c>
    </row>
    <row r="10" spans="1:2" ht="12.75">
      <c r="A10" t="s">
        <v>6</v>
      </c>
      <c r="B10">
        <f>B5/SQRT(B3)</f>
        <v>2.4</v>
      </c>
    </row>
    <row r="11" spans="1:2" ht="12.75">
      <c r="A11" t="s">
        <v>7</v>
      </c>
      <c r="B11">
        <f>B3-1</f>
        <v>99</v>
      </c>
    </row>
    <row r="12" spans="1:2" ht="12.75">
      <c r="A12" t="s">
        <v>8</v>
      </c>
      <c r="B12">
        <f>B9-TINV(1-B8,B11)*B10</f>
        <v>202.38085001707077</v>
      </c>
    </row>
    <row r="13" spans="1:2" ht="12.75">
      <c r="A13" t="s">
        <v>9</v>
      </c>
      <c r="B13">
        <f>B9+TINV(1-B8,B11)*B10</f>
        <v>217.61914998292923</v>
      </c>
    </row>
    <row r="16" ht="12.75">
      <c r="A16" t="s">
        <v>61</v>
      </c>
    </row>
    <row r="17" ht="12.75">
      <c r="A17" t="s">
        <v>62</v>
      </c>
    </row>
    <row r="19" ht="12.75">
      <c r="A19" s="21" t="s">
        <v>63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51"/>
  <sheetViews>
    <sheetView workbookViewId="0" topLeftCell="A1">
      <selection activeCell="A1" sqref="A1"/>
    </sheetView>
  </sheetViews>
  <sheetFormatPr defaultColWidth="9.140625" defaultRowHeight="12.75"/>
  <cols>
    <col min="1" max="1" width="20.7109375" style="0" customWidth="1"/>
  </cols>
  <sheetData>
    <row r="1" spans="1:27" ht="12.75">
      <c r="A1" s="15" t="s">
        <v>26</v>
      </c>
      <c r="AA1" t="s">
        <v>42</v>
      </c>
    </row>
    <row r="2" spans="2:29" ht="12.75">
      <c r="B2" s="5" t="s">
        <v>21</v>
      </c>
      <c r="AA2" t="s">
        <v>43</v>
      </c>
      <c r="AB2" t="e">
        <f>'Box-AmountData'!Q3_Amount+0.15*('Box-AmountData'!Q3_Amount-'Box-AmountData'!Q1_Amount)</f>
        <v>#REF!</v>
      </c>
      <c r="AC2">
        <v>5</v>
      </c>
    </row>
    <row r="3" spans="1:2" ht="12.75">
      <c r="A3" t="s">
        <v>27</v>
      </c>
      <c r="B3" t="e">
        <f>AVERAGE([0]!Amount)</f>
        <v>#REF!</v>
      </c>
    </row>
    <row r="4" spans="1:29" ht="12.75">
      <c r="A4" t="s">
        <v>28</v>
      </c>
      <c r="B4" t="e">
        <f>MEDIAN([0]!Amount)</f>
        <v>#REF!</v>
      </c>
      <c r="AA4" t="s">
        <v>44</v>
      </c>
      <c r="AB4" t="e">
        <f>AVERAGE([0]!Amount)</f>
        <v>#REF!</v>
      </c>
      <c r="AC4">
        <v>8</v>
      </c>
    </row>
    <row r="5" spans="1:2" ht="12.75">
      <c r="A5" t="s">
        <v>29</v>
      </c>
      <c r="B5" t="e">
        <f>QUARTILE([0]!Amount,1)</f>
        <v>#REF!</v>
      </c>
    </row>
    <row r="6" spans="1:29" ht="12.75">
      <c r="A6" t="s">
        <v>30</v>
      </c>
      <c r="B6" t="e">
        <f>QUARTILE([0]!Amount,3)</f>
        <v>#REF!</v>
      </c>
      <c r="AA6" t="s">
        <v>45</v>
      </c>
      <c r="AB6" t="e">
        <f>'Box-AmountData'!Median_Amount</f>
        <v>#REF!</v>
      </c>
      <c r="AC6">
        <v>5</v>
      </c>
    </row>
    <row r="7" spans="1:29" ht="12.75">
      <c r="A7" t="s">
        <v>31</v>
      </c>
      <c r="B7" t="e">
        <f>'Box-AmountData'!Q3_Amount-'Box-AmountData'!Q1_Amount</f>
        <v>#REF!</v>
      </c>
      <c r="AB7" t="e">
        <f>'Box-AmountData'!Q1_Amount</f>
        <v>#REF!</v>
      </c>
      <c r="AC7">
        <v>5</v>
      </c>
    </row>
    <row r="8" spans="28:29" ht="12.75">
      <c r="AB8" t="e">
        <f>'Box-AmountData'!Q1_Amount</f>
        <v>#REF!</v>
      </c>
      <c r="AC8">
        <v>8</v>
      </c>
    </row>
    <row r="9" spans="1:29" ht="12.75">
      <c r="A9" t="s">
        <v>32</v>
      </c>
      <c r="B9" t="e">
        <f>'Box-AmountData'!Q1_Amount-3*'Box-AmountData'!IQR_Amount</f>
        <v>#REF!</v>
      </c>
      <c r="AB9" t="e">
        <f>'Box-AmountData'!LAV_Amount</f>
        <v>#REF!</v>
      </c>
      <c r="AC9">
        <v>8</v>
      </c>
    </row>
    <row r="10" spans="1:29" ht="12.75">
      <c r="A10" t="s">
        <v>33</v>
      </c>
      <c r="B10" t="e">
        <f>'Box-AmountData'!Q3_Amount+3*'Box-AmountData'!IQR_Amount</f>
        <v>#REF!</v>
      </c>
      <c r="AB10" t="e">
        <f>'Box-AmountData'!Q1_Amount</f>
        <v>#REF!</v>
      </c>
      <c r="AC10">
        <v>8</v>
      </c>
    </row>
    <row r="11" spans="28:29" ht="12.75">
      <c r="AB11" t="e">
        <f>'Box-AmountData'!Q1_Amount</f>
        <v>#REF!</v>
      </c>
      <c r="AC11">
        <v>11</v>
      </c>
    </row>
    <row r="12" spans="1:29" ht="12.75">
      <c r="A12" t="s">
        <v>34</v>
      </c>
      <c r="B12" t="e">
        <f>'Box-AmountData'!Q1_Amount-1.5*'Box-AmountData'!IQR_Amount</f>
        <v>#REF!</v>
      </c>
      <c r="AB12" t="e">
        <f>'Box-AmountData'!Q3_Amount</f>
        <v>#REF!</v>
      </c>
      <c r="AC12">
        <v>11</v>
      </c>
    </row>
    <row r="13" spans="1:29" ht="12.75">
      <c r="A13" t="s">
        <v>35</v>
      </c>
      <c r="B13" t="e">
        <f>'Box-AmountData'!Q3_Amount+1.5*'Box-AmountData'!IQR_Amount</f>
        <v>#REF!</v>
      </c>
      <c r="AB13" t="e">
        <f>'Box-AmountData'!Q3_Amount</f>
        <v>#REF!</v>
      </c>
      <c r="AC13">
        <v>8</v>
      </c>
    </row>
    <row r="14" spans="28:29" ht="12.75">
      <c r="AB14" t="e">
        <f>'Box-AmountData'!UAV_Amount</f>
        <v>#REF!</v>
      </c>
      <c r="AC14">
        <v>8</v>
      </c>
    </row>
    <row r="15" spans="1:29" ht="12.75">
      <c r="A15" t="s">
        <v>36</v>
      </c>
      <c r="B15" t="e">
        <f>SMALL([0]!Amount,B21+1)</f>
        <v>#REF!</v>
      </c>
      <c r="AB15" t="e">
        <f>'Box-AmountData'!Q3_Amount</f>
        <v>#REF!</v>
      </c>
      <c r="AC15">
        <v>8</v>
      </c>
    </row>
    <row r="16" spans="1:29" ht="12.75">
      <c r="A16" t="s">
        <v>37</v>
      </c>
      <c r="B16" t="e">
        <f>LARGE([0]!Amount,B22+1)</f>
        <v>#REF!</v>
      </c>
      <c r="AB16" t="e">
        <f>'Box-AmountData'!Q3_Amount</f>
        <v>#REF!</v>
      </c>
      <c r="AC16">
        <v>5</v>
      </c>
    </row>
    <row r="17" spans="28:29" ht="12.75">
      <c r="AB17" t="e">
        <f>'Box-AmountData'!Median_Amount</f>
        <v>#REF!</v>
      </c>
      <c r="AC17">
        <v>5</v>
      </c>
    </row>
    <row r="18" spans="1:29" ht="12.75">
      <c r="A18" t="s">
        <v>38</v>
      </c>
      <c r="B18" t="e">
        <f>COUNTIF([0]!Amount,"&gt;"&amp;'Box-AmountData'!OUF_Amount)+COUNTIF([0]!Amount,"&lt;"&amp;'Box-AmountData'!OLF_Amount)</f>
        <v>#REF!</v>
      </c>
      <c r="AB18" t="e">
        <f>'Box-AmountData'!Median_Amount</f>
        <v>#REF!</v>
      </c>
      <c r="AC18">
        <v>11</v>
      </c>
    </row>
    <row r="19" spans="1:2" ht="12.75">
      <c r="A19" t="s">
        <v>39</v>
      </c>
      <c r="B19" t="e">
        <f>COUNTIF([0]!Amount,"&gt;"&amp;'Box-AmountData'!IUF_Amount)+COUNTIF([0]!Amount,"&lt;"&amp;'Box-AmountData'!ILF_Amount)-B18</f>
        <v>#REF!</v>
      </c>
    </row>
    <row r="20" spans="27:32" ht="12.75">
      <c r="AA20" t="s">
        <v>46</v>
      </c>
      <c r="AB20" t="e">
        <f>#REF!</f>
        <v>#REF!</v>
      </c>
      <c r="AC20" t="e">
        <f>IF(AB20="*",#N/A,IF(OR(AND(AB20&lt;'Box-AmountData'!ILF_Amount,AB20&gt;='Box-AmountData'!OLF_Amount),AND(AB20&gt;'Box-AmountData'!IUF_Amount,AB20&lt;='Box-AmountData'!OUF_Amount)),AB20,#N/A))</f>
        <v>#REF!</v>
      </c>
      <c r="AD20">
        <v>8</v>
      </c>
      <c r="AE20" t="e">
        <f>IF(AB20="*",#N/A,IF(OR(AB20&lt;'Box-AmountData'!OLF_Amount,AB20&gt;'Box-AmountData'!OUF_Amount),AB20,#N/A))</f>
        <v>#REF!</v>
      </c>
      <c r="AF20">
        <v>8</v>
      </c>
    </row>
    <row r="21" spans="1:32" ht="12.75">
      <c r="A21" t="s">
        <v>40</v>
      </c>
      <c r="B21" t="e">
        <f>COUNTIF([0]!Amount,"&lt;"&amp;'Box-AmountData'!ILF_Amount)</f>
        <v>#REF!</v>
      </c>
      <c r="AB21" t="e">
        <f>#REF!</f>
        <v>#REF!</v>
      </c>
      <c r="AC21" t="e">
        <f>IF(AB21="*",#N/A,IF(OR(AND(AB21&lt;'Box-AmountData'!ILF_Amount,AB21&gt;='Box-AmountData'!OLF_Amount),AND(AB21&gt;'Box-AmountData'!IUF_Amount,AB21&lt;='Box-AmountData'!OUF_Amount)),AB21,#N/A))</f>
        <v>#REF!</v>
      </c>
      <c r="AD21">
        <v>8</v>
      </c>
      <c r="AE21" t="e">
        <f>IF(AB21="*",#N/A,IF(OR(AB21&lt;'Box-AmountData'!OLF_Amount,AB21&gt;'Box-AmountData'!OUF_Amount),AB21,#N/A))</f>
        <v>#REF!</v>
      </c>
      <c r="AF21">
        <v>8</v>
      </c>
    </row>
    <row r="22" spans="1:32" ht="12.75">
      <c r="A22" t="s">
        <v>41</v>
      </c>
      <c r="B22" t="e">
        <f>COUNTIF([0]!Amount,"&gt;"&amp;'Box-AmountData'!IUF_Amount)</f>
        <v>#REF!</v>
      </c>
      <c r="AB22" t="e">
        <f>#REF!</f>
        <v>#REF!</v>
      </c>
      <c r="AC22" t="e">
        <f>IF(AB22="*",#N/A,IF(OR(AND(AB22&lt;'Box-AmountData'!ILF_Amount,AB22&gt;='Box-AmountData'!OLF_Amount),AND(AB22&gt;'Box-AmountData'!IUF_Amount,AB22&lt;='Box-AmountData'!OUF_Amount)),AB22,#N/A))</f>
        <v>#REF!</v>
      </c>
      <c r="AD22">
        <v>8</v>
      </c>
      <c r="AE22" t="e">
        <f>IF(AB22="*",#N/A,IF(OR(AB22&lt;'Box-AmountData'!OLF_Amount,AB22&gt;'Box-AmountData'!OUF_Amount),AB22,#N/A))</f>
        <v>#REF!</v>
      </c>
      <c r="AF22">
        <v>8</v>
      </c>
    </row>
    <row r="23" spans="28:32" ht="12.75">
      <c r="AB23" t="e">
        <f>#REF!</f>
        <v>#REF!</v>
      </c>
      <c r="AC23" t="e">
        <f>IF(AB23="*",#N/A,IF(OR(AND(AB23&lt;'Box-AmountData'!ILF_Amount,AB23&gt;='Box-AmountData'!OLF_Amount),AND(AB23&gt;'Box-AmountData'!IUF_Amount,AB23&lt;='Box-AmountData'!OUF_Amount)),AB23,#N/A))</f>
        <v>#REF!</v>
      </c>
      <c r="AD23">
        <v>8</v>
      </c>
      <c r="AE23" t="e">
        <f>IF(AB23="*",#N/A,IF(OR(AB23&lt;'Box-AmountData'!OLF_Amount,AB23&gt;'Box-AmountData'!OUF_Amount),AB23,#N/A))</f>
        <v>#REF!</v>
      </c>
      <c r="AF23">
        <v>8</v>
      </c>
    </row>
    <row r="24" spans="28:32" ht="12.75">
      <c r="AB24" t="e">
        <f>#REF!</f>
        <v>#REF!</v>
      </c>
      <c r="AC24" t="e">
        <f>IF(AB24="*",#N/A,IF(OR(AND(AB24&lt;'Box-AmountData'!ILF_Amount,AB24&gt;='Box-AmountData'!OLF_Amount),AND(AB24&gt;'Box-AmountData'!IUF_Amount,AB24&lt;='Box-AmountData'!OUF_Amount)),AB24,#N/A))</f>
        <v>#REF!</v>
      </c>
      <c r="AD24">
        <v>8</v>
      </c>
      <c r="AE24" t="e">
        <f>IF(AB24="*",#N/A,IF(OR(AB24&lt;'Box-AmountData'!OLF_Amount,AB24&gt;'Box-AmountData'!OUF_Amount),AB24,#N/A))</f>
        <v>#REF!</v>
      </c>
      <c r="AF24">
        <v>8</v>
      </c>
    </row>
    <row r="25" spans="28:32" ht="12.75">
      <c r="AB25" t="e">
        <f>#REF!</f>
        <v>#REF!</v>
      </c>
      <c r="AC25" t="e">
        <f>IF(AB25="*",#N/A,IF(OR(AND(AB25&lt;'Box-AmountData'!ILF_Amount,AB25&gt;='Box-AmountData'!OLF_Amount),AND(AB25&gt;'Box-AmountData'!IUF_Amount,AB25&lt;='Box-AmountData'!OUF_Amount)),AB25,#N/A))</f>
        <v>#REF!</v>
      </c>
      <c r="AD25">
        <v>8</v>
      </c>
      <c r="AE25" t="e">
        <f>IF(AB25="*",#N/A,IF(OR(AB25&lt;'Box-AmountData'!OLF_Amount,AB25&gt;'Box-AmountData'!OUF_Amount),AB25,#N/A))</f>
        <v>#REF!</v>
      </c>
      <c r="AF25">
        <v>8</v>
      </c>
    </row>
    <row r="26" spans="28:32" ht="12.75">
      <c r="AB26" t="e">
        <f>#REF!</f>
        <v>#REF!</v>
      </c>
      <c r="AC26" t="e">
        <f>IF(AB26="*",#N/A,IF(OR(AND(AB26&lt;'Box-AmountData'!ILF_Amount,AB26&gt;='Box-AmountData'!OLF_Amount),AND(AB26&gt;'Box-AmountData'!IUF_Amount,AB26&lt;='Box-AmountData'!OUF_Amount)),AB26,#N/A))</f>
        <v>#REF!</v>
      </c>
      <c r="AD26">
        <v>8</v>
      </c>
      <c r="AE26" t="e">
        <f>IF(AB26="*",#N/A,IF(OR(AB26&lt;'Box-AmountData'!OLF_Amount,AB26&gt;'Box-AmountData'!OUF_Amount),AB26,#N/A))</f>
        <v>#REF!</v>
      </c>
      <c r="AF26">
        <v>8</v>
      </c>
    </row>
    <row r="27" spans="28:32" ht="12.75">
      <c r="AB27" t="e">
        <f>#REF!</f>
        <v>#REF!</v>
      </c>
      <c r="AC27" t="e">
        <f>IF(AB27="*",#N/A,IF(OR(AND(AB27&lt;'Box-AmountData'!ILF_Amount,AB27&gt;='Box-AmountData'!OLF_Amount),AND(AB27&gt;'Box-AmountData'!IUF_Amount,AB27&lt;='Box-AmountData'!OUF_Amount)),AB27,#N/A))</f>
        <v>#REF!</v>
      </c>
      <c r="AD27">
        <v>8</v>
      </c>
      <c r="AE27" t="e">
        <f>IF(AB27="*",#N/A,IF(OR(AB27&lt;'Box-AmountData'!OLF_Amount,AB27&gt;'Box-AmountData'!OUF_Amount),AB27,#N/A))</f>
        <v>#REF!</v>
      </c>
      <c r="AF27">
        <v>8</v>
      </c>
    </row>
    <row r="28" spans="28:32" ht="12.75">
      <c r="AB28" t="e">
        <f>#REF!</f>
        <v>#REF!</v>
      </c>
      <c r="AC28" t="e">
        <f>IF(AB28="*",#N/A,IF(OR(AND(AB28&lt;'Box-AmountData'!ILF_Amount,AB28&gt;='Box-AmountData'!OLF_Amount),AND(AB28&gt;'Box-AmountData'!IUF_Amount,AB28&lt;='Box-AmountData'!OUF_Amount)),AB28,#N/A))</f>
        <v>#REF!</v>
      </c>
      <c r="AD28">
        <v>8</v>
      </c>
      <c r="AE28" t="e">
        <f>IF(AB28="*",#N/A,IF(OR(AB28&lt;'Box-AmountData'!OLF_Amount,AB28&gt;'Box-AmountData'!OUF_Amount),AB28,#N/A))</f>
        <v>#REF!</v>
      </c>
      <c r="AF28">
        <v>8</v>
      </c>
    </row>
    <row r="29" spans="28:32" ht="12.75">
      <c r="AB29" t="e">
        <f>#REF!</f>
        <v>#REF!</v>
      </c>
      <c r="AC29" t="e">
        <f>IF(AB29="*",#N/A,IF(OR(AND(AB29&lt;'Box-AmountData'!ILF_Amount,AB29&gt;='Box-AmountData'!OLF_Amount),AND(AB29&gt;'Box-AmountData'!IUF_Amount,AB29&lt;='Box-AmountData'!OUF_Amount)),AB29,#N/A))</f>
        <v>#REF!</v>
      </c>
      <c r="AD29">
        <v>8</v>
      </c>
      <c r="AE29" t="e">
        <f>IF(AB29="*",#N/A,IF(OR(AB29&lt;'Box-AmountData'!OLF_Amount,AB29&gt;'Box-AmountData'!OUF_Amount),AB29,#N/A))</f>
        <v>#REF!</v>
      </c>
      <c r="AF29">
        <v>8</v>
      </c>
    </row>
    <row r="30" spans="28:32" ht="12.75">
      <c r="AB30" t="e">
        <f>#REF!</f>
        <v>#REF!</v>
      </c>
      <c r="AC30" t="e">
        <f>IF(AB30="*",#N/A,IF(OR(AND(AB30&lt;'Box-AmountData'!ILF_Amount,AB30&gt;='Box-AmountData'!OLF_Amount),AND(AB30&gt;'Box-AmountData'!IUF_Amount,AB30&lt;='Box-AmountData'!OUF_Amount)),AB30,#N/A))</f>
        <v>#REF!</v>
      </c>
      <c r="AD30">
        <v>8</v>
      </c>
      <c r="AE30" t="e">
        <f>IF(AB30="*",#N/A,IF(OR(AB30&lt;'Box-AmountData'!OLF_Amount,AB30&gt;'Box-AmountData'!OUF_Amount),AB30,#N/A))</f>
        <v>#REF!</v>
      </c>
      <c r="AF30">
        <v>8</v>
      </c>
    </row>
    <row r="31" spans="28:32" ht="12.75">
      <c r="AB31" t="e">
        <f>#REF!</f>
        <v>#REF!</v>
      </c>
      <c r="AC31" t="e">
        <f>IF(AB31="*",#N/A,IF(OR(AND(AB31&lt;'Box-AmountData'!ILF_Amount,AB31&gt;='Box-AmountData'!OLF_Amount),AND(AB31&gt;'Box-AmountData'!IUF_Amount,AB31&lt;='Box-AmountData'!OUF_Amount)),AB31,#N/A))</f>
        <v>#REF!</v>
      </c>
      <c r="AD31">
        <v>8</v>
      </c>
      <c r="AE31" t="e">
        <f>IF(AB31="*",#N/A,IF(OR(AB31&lt;'Box-AmountData'!OLF_Amount,AB31&gt;'Box-AmountData'!OUF_Amount),AB31,#N/A))</f>
        <v>#REF!</v>
      </c>
      <c r="AF31">
        <v>8</v>
      </c>
    </row>
    <row r="32" spans="28:32" ht="12.75">
      <c r="AB32" t="e">
        <f>#REF!</f>
        <v>#REF!</v>
      </c>
      <c r="AC32" t="e">
        <f>IF(AB32="*",#N/A,IF(OR(AND(AB32&lt;'Box-AmountData'!ILF_Amount,AB32&gt;='Box-AmountData'!OLF_Amount),AND(AB32&gt;'Box-AmountData'!IUF_Amount,AB32&lt;='Box-AmountData'!OUF_Amount)),AB32,#N/A))</f>
        <v>#REF!</v>
      </c>
      <c r="AD32">
        <v>8</v>
      </c>
      <c r="AE32" t="e">
        <f>IF(AB32="*",#N/A,IF(OR(AB32&lt;'Box-AmountData'!OLF_Amount,AB32&gt;'Box-AmountData'!OUF_Amount),AB32,#N/A))</f>
        <v>#REF!</v>
      </c>
      <c r="AF32">
        <v>8</v>
      </c>
    </row>
    <row r="33" spans="28:32" ht="12.75">
      <c r="AB33" t="e">
        <f>#REF!</f>
        <v>#REF!</v>
      </c>
      <c r="AC33" t="e">
        <f>IF(AB33="*",#N/A,IF(OR(AND(AB33&lt;'Box-AmountData'!ILF_Amount,AB33&gt;='Box-AmountData'!OLF_Amount),AND(AB33&gt;'Box-AmountData'!IUF_Amount,AB33&lt;='Box-AmountData'!OUF_Amount)),AB33,#N/A))</f>
        <v>#REF!</v>
      </c>
      <c r="AD33">
        <v>8</v>
      </c>
      <c r="AE33" t="e">
        <f>IF(AB33="*",#N/A,IF(OR(AB33&lt;'Box-AmountData'!OLF_Amount,AB33&gt;'Box-AmountData'!OUF_Amount),AB33,#N/A))</f>
        <v>#REF!</v>
      </c>
      <c r="AF33">
        <v>8</v>
      </c>
    </row>
    <row r="34" spans="28:32" ht="12.75">
      <c r="AB34" t="e">
        <f>#REF!</f>
        <v>#REF!</v>
      </c>
      <c r="AC34" t="e">
        <f>IF(AB34="*",#N/A,IF(OR(AND(AB34&lt;'Box-AmountData'!ILF_Amount,AB34&gt;='Box-AmountData'!OLF_Amount),AND(AB34&gt;'Box-AmountData'!IUF_Amount,AB34&lt;='Box-AmountData'!OUF_Amount)),AB34,#N/A))</f>
        <v>#REF!</v>
      </c>
      <c r="AD34">
        <v>8</v>
      </c>
      <c r="AE34" t="e">
        <f>IF(AB34="*",#N/A,IF(OR(AB34&lt;'Box-AmountData'!OLF_Amount,AB34&gt;'Box-AmountData'!OUF_Amount),AB34,#N/A))</f>
        <v>#REF!</v>
      </c>
      <c r="AF34">
        <v>8</v>
      </c>
    </row>
    <row r="35" spans="28:32" ht="12.75">
      <c r="AB35" t="e">
        <f>#REF!</f>
        <v>#REF!</v>
      </c>
      <c r="AC35" t="e">
        <f>IF(AB35="*",#N/A,IF(OR(AND(AB35&lt;'Box-AmountData'!ILF_Amount,AB35&gt;='Box-AmountData'!OLF_Amount),AND(AB35&gt;'Box-AmountData'!IUF_Amount,AB35&lt;='Box-AmountData'!OUF_Amount)),AB35,#N/A))</f>
        <v>#REF!</v>
      </c>
      <c r="AD35">
        <v>8</v>
      </c>
      <c r="AE35" t="e">
        <f>IF(AB35="*",#N/A,IF(OR(AB35&lt;'Box-AmountData'!OLF_Amount,AB35&gt;'Box-AmountData'!OUF_Amount),AB35,#N/A))</f>
        <v>#REF!</v>
      </c>
      <c r="AF35">
        <v>8</v>
      </c>
    </row>
    <row r="36" spans="28:32" ht="12.75">
      <c r="AB36" t="e">
        <f>#REF!</f>
        <v>#REF!</v>
      </c>
      <c r="AC36" t="e">
        <f>IF(AB36="*",#N/A,IF(OR(AND(AB36&lt;'Box-AmountData'!ILF_Amount,AB36&gt;='Box-AmountData'!OLF_Amount),AND(AB36&gt;'Box-AmountData'!IUF_Amount,AB36&lt;='Box-AmountData'!OUF_Amount)),AB36,#N/A))</f>
        <v>#REF!</v>
      </c>
      <c r="AD36">
        <v>8</v>
      </c>
      <c r="AE36" t="e">
        <f>IF(AB36="*",#N/A,IF(OR(AB36&lt;'Box-AmountData'!OLF_Amount,AB36&gt;'Box-AmountData'!OUF_Amount),AB36,#N/A))</f>
        <v>#REF!</v>
      </c>
      <c r="AF36">
        <v>8</v>
      </c>
    </row>
    <row r="37" spans="28:32" ht="12.75">
      <c r="AB37" t="e">
        <f>#REF!</f>
        <v>#REF!</v>
      </c>
      <c r="AC37" t="e">
        <f>IF(AB37="*",#N/A,IF(OR(AND(AB37&lt;'Box-AmountData'!ILF_Amount,AB37&gt;='Box-AmountData'!OLF_Amount),AND(AB37&gt;'Box-AmountData'!IUF_Amount,AB37&lt;='Box-AmountData'!OUF_Amount)),AB37,#N/A))</f>
        <v>#REF!</v>
      </c>
      <c r="AD37">
        <v>8</v>
      </c>
      <c r="AE37" t="e">
        <f>IF(AB37="*",#N/A,IF(OR(AB37&lt;'Box-AmountData'!OLF_Amount,AB37&gt;'Box-AmountData'!OUF_Amount),AB37,#N/A))</f>
        <v>#REF!</v>
      </c>
      <c r="AF37">
        <v>8</v>
      </c>
    </row>
    <row r="38" spans="28:32" ht="12.75">
      <c r="AB38" t="e">
        <f>#REF!</f>
        <v>#REF!</v>
      </c>
      <c r="AC38" t="e">
        <f>IF(AB38="*",#N/A,IF(OR(AND(AB38&lt;'Box-AmountData'!ILF_Amount,AB38&gt;='Box-AmountData'!OLF_Amount),AND(AB38&gt;'Box-AmountData'!IUF_Amount,AB38&lt;='Box-AmountData'!OUF_Amount)),AB38,#N/A))</f>
        <v>#REF!</v>
      </c>
      <c r="AD38">
        <v>8</v>
      </c>
      <c r="AE38" t="e">
        <f>IF(AB38="*",#N/A,IF(OR(AB38&lt;'Box-AmountData'!OLF_Amount,AB38&gt;'Box-AmountData'!OUF_Amount),AB38,#N/A))</f>
        <v>#REF!</v>
      </c>
      <c r="AF38">
        <v>8</v>
      </c>
    </row>
    <row r="39" spans="28:32" ht="12.75">
      <c r="AB39" t="e">
        <f>#REF!</f>
        <v>#REF!</v>
      </c>
      <c r="AC39" t="e">
        <f>IF(AB39="*",#N/A,IF(OR(AND(AB39&lt;'Box-AmountData'!ILF_Amount,AB39&gt;='Box-AmountData'!OLF_Amount),AND(AB39&gt;'Box-AmountData'!IUF_Amount,AB39&lt;='Box-AmountData'!OUF_Amount)),AB39,#N/A))</f>
        <v>#REF!</v>
      </c>
      <c r="AD39">
        <v>8</v>
      </c>
      <c r="AE39" t="e">
        <f>IF(AB39="*",#N/A,IF(OR(AB39&lt;'Box-AmountData'!OLF_Amount,AB39&gt;'Box-AmountData'!OUF_Amount),AB39,#N/A))</f>
        <v>#REF!</v>
      </c>
      <c r="AF39">
        <v>8</v>
      </c>
    </row>
    <row r="40" spans="28:32" ht="12.75">
      <c r="AB40" t="e">
        <f>#REF!</f>
        <v>#REF!</v>
      </c>
      <c r="AC40" t="e">
        <f>IF(AB40="*",#N/A,IF(OR(AND(AB40&lt;'Box-AmountData'!ILF_Amount,AB40&gt;='Box-AmountData'!OLF_Amount),AND(AB40&gt;'Box-AmountData'!IUF_Amount,AB40&lt;='Box-AmountData'!OUF_Amount)),AB40,#N/A))</f>
        <v>#REF!</v>
      </c>
      <c r="AD40">
        <v>8</v>
      </c>
      <c r="AE40" t="e">
        <f>IF(AB40="*",#N/A,IF(OR(AB40&lt;'Box-AmountData'!OLF_Amount,AB40&gt;'Box-AmountData'!OUF_Amount),AB40,#N/A))</f>
        <v>#REF!</v>
      </c>
      <c r="AF40">
        <v>8</v>
      </c>
    </row>
    <row r="41" spans="28:32" ht="12.75">
      <c r="AB41" t="e">
        <f>#REF!</f>
        <v>#REF!</v>
      </c>
      <c r="AC41" t="e">
        <f>IF(AB41="*",#N/A,IF(OR(AND(AB41&lt;'Box-AmountData'!ILF_Amount,AB41&gt;='Box-AmountData'!OLF_Amount),AND(AB41&gt;'Box-AmountData'!IUF_Amount,AB41&lt;='Box-AmountData'!OUF_Amount)),AB41,#N/A))</f>
        <v>#REF!</v>
      </c>
      <c r="AD41">
        <v>8</v>
      </c>
      <c r="AE41" t="e">
        <f>IF(AB41="*",#N/A,IF(OR(AB41&lt;'Box-AmountData'!OLF_Amount,AB41&gt;'Box-AmountData'!OUF_Amount),AB41,#N/A))</f>
        <v>#REF!</v>
      </c>
      <c r="AF41">
        <v>8</v>
      </c>
    </row>
    <row r="42" spans="28:32" ht="12.75">
      <c r="AB42" t="e">
        <f>#REF!</f>
        <v>#REF!</v>
      </c>
      <c r="AC42" t="e">
        <f>IF(AB42="*",#N/A,IF(OR(AND(AB42&lt;'Box-AmountData'!ILF_Amount,AB42&gt;='Box-AmountData'!OLF_Amount),AND(AB42&gt;'Box-AmountData'!IUF_Amount,AB42&lt;='Box-AmountData'!OUF_Amount)),AB42,#N/A))</f>
        <v>#REF!</v>
      </c>
      <c r="AD42">
        <v>8</v>
      </c>
      <c r="AE42" t="e">
        <f>IF(AB42="*",#N/A,IF(OR(AB42&lt;'Box-AmountData'!OLF_Amount,AB42&gt;'Box-AmountData'!OUF_Amount),AB42,#N/A))</f>
        <v>#REF!</v>
      </c>
      <c r="AF42">
        <v>8</v>
      </c>
    </row>
    <row r="43" spans="28:32" ht="12.75">
      <c r="AB43" t="e">
        <f>#REF!</f>
        <v>#REF!</v>
      </c>
      <c r="AC43" t="e">
        <f>IF(AB43="*",#N/A,IF(OR(AND(AB43&lt;'Box-AmountData'!ILF_Amount,AB43&gt;='Box-AmountData'!OLF_Amount),AND(AB43&gt;'Box-AmountData'!IUF_Amount,AB43&lt;='Box-AmountData'!OUF_Amount)),AB43,#N/A))</f>
        <v>#REF!</v>
      </c>
      <c r="AD43">
        <v>8</v>
      </c>
      <c r="AE43" t="e">
        <f>IF(AB43="*",#N/A,IF(OR(AB43&lt;'Box-AmountData'!OLF_Amount,AB43&gt;'Box-AmountData'!OUF_Amount),AB43,#N/A))</f>
        <v>#REF!</v>
      </c>
      <c r="AF43">
        <v>8</v>
      </c>
    </row>
    <row r="44" spans="28:32" ht="12.75">
      <c r="AB44" t="e">
        <f>#REF!</f>
        <v>#REF!</v>
      </c>
      <c r="AC44" t="e">
        <f>IF(AB44="*",#N/A,IF(OR(AND(AB44&lt;'Box-AmountData'!ILF_Amount,AB44&gt;='Box-AmountData'!OLF_Amount),AND(AB44&gt;'Box-AmountData'!IUF_Amount,AB44&lt;='Box-AmountData'!OUF_Amount)),AB44,#N/A))</f>
        <v>#REF!</v>
      </c>
      <c r="AD44">
        <v>8</v>
      </c>
      <c r="AE44" t="e">
        <f>IF(AB44="*",#N/A,IF(OR(AB44&lt;'Box-AmountData'!OLF_Amount,AB44&gt;'Box-AmountData'!OUF_Amount),AB44,#N/A))</f>
        <v>#REF!</v>
      </c>
      <c r="AF44">
        <v>8</v>
      </c>
    </row>
    <row r="45" spans="28:32" ht="12.75">
      <c r="AB45" t="e">
        <f>#REF!</f>
        <v>#REF!</v>
      </c>
      <c r="AC45" t="e">
        <f>IF(AB45="*",#N/A,IF(OR(AND(AB45&lt;'Box-AmountData'!ILF_Amount,AB45&gt;='Box-AmountData'!OLF_Amount),AND(AB45&gt;'Box-AmountData'!IUF_Amount,AB45&lt;='Box-AmountData'!OUF_Amount)),AB45,#N/A))</f>
        <v>#REF!</v>
      </c>
      <c r="AD45">
        <v>8</v>
      </c>
      <c r="AE45" t="e">
        <f>IF(AB45="*",#N/A,IF(OR(AB45&lt;'Box-AmountData'!OLF_Amount,AB45&gt;'Box-AmountData'!OUF_Amount),AB45,#N/A))</f>
        <v>#REF!</v>
      </c>
      <c r="AF45">
        <v>8</v>
      </c>
    </row>
    <row r="46" spans="28:32" ht="12.75">
      <c r="AB46" t="e">
        <f>#REF!</f>
        <v>#REF!</v>
      </c>
      <c r="AC46" t="e">
        <f>IF(AB46="*",#N/A,IF(OR(AND(AB46&lt;'Box-AmountData'!ILF_Amount,AB46&gt;='Box-AmountData'!OLF_Amount),AND(AB46&gt;'Box-AmountData'!IUF_Amount,AB46&lt;='Box-AmountData'!OUF_Amount)),AB46,#N/A))</f>
        <v>#REF!</v>
      </c>
      <c r="AD46">
        <v>8</v>
      </c>
      <c r="AE46" t="e">
        <f>IF(AB46="*",#N/A,IF(OR(AB46&lt;'Box-AmountData'!OLF_Amount,AB46&gt;'Box-AmountData'!OUF_Amount),AB46,#N/A))</f>
        <v>#REF!</v>
      </c>
      <c r="AF46">
        <v>8</v>
      </c>
    </row>
    <row r="47" spans="28:32" ht="12.75">
      <c r="AB47" t="e">
        <f>#REF!</f>
        <v>#REF!</v>
      </c>
      <c r="AC47" t="e">
        <f>IF(AB47="*",#N/A,IF(OR(AND(AB47&lt;'Box-AmountData'!ILF_Amount,AB47&gt;='Box-AmountData'!OLF_Amount),AND(AB47&gt;'Box-AmountData'!IUF_Amount,AB47&lt;='Box-AmountData'!OUF_Amount)),AB47,#N/A))</f>
        <v>#REF!</v>
      </c>
      <c r="AD47">
        <v>8</v>
      </c>
      <c r="AE47" t="e">
        <f>IF(AB47="*",#N/A,IF(OR(AB47&lt;'Box-AmountData'!OLF_Amount,AB47&gt;'Box-AmountData'!OUF_Amount),AB47,#N/A))</f>
        <v>#REF!</v>
      </c>
      <c r="AF47">
        <v>8</v>
      </c>
    </row>
    <row r="48" spans="28:32" ht="12.75">
      <c r="AB48" t="e">
        <f>#REF!</f>
        <v>#REF!</v>
      </c>
      <c r="AC48" t="e">
        <f>IF(AB48="*",#N/A,IF(OR(AND(AB48&lt;'Box-AmountData'!ILF_Amount,AB48&gt;='Box-AmountData'!OLF_Amount),AND(AB48&gt;'Box-AmountData'!IUF_Amount,AB48&lt;='Box-AmountData'!OUF_Amount)),AB48,#N/A))</f>
        <v>#REF!</v>
      </c>
      <c r="AD48">
        <v>8</v>
      </c>
      <c r="AE48" t="e">
        <f>IF(AB48="*",#N/A,IF(OR(AB48&lt;'Box-AmountData'!OLF_Amount,AB48&gt;'Box-AmountData'!OUF_Amount),AB48,#N/A))</f>
        <v>#REF!</v>
      </c>
      <c r="AF48">
        <v>8</v>
      </c>
    </row>
    <row r="49" spans="28:32" ht="12.75">
      <c r="AB49" t="e">
        <f>#REF!</f>
        <v>#REF!</v>
      </c>
      <c r="AC49" t="e">
        <f>IF(AB49="*",#N/A,IF(OR(AND(AB49&lt;'Box-AmountData'!ILF_Amount,AB49&gt;='Box-AmountData'!OLF_Amount),AND(AB49&gt;'Box-AmountData'!IUF_Amount,AB49&lt;='Box-AmountData'!OUF_Amount)),AB49,#N/A))</f>
        <v>#REF!</v>
      </c>
      <c r="AD49">
        <v>8</v>
      </c>
      <c r="AE49" t="e">
        <f>IF(AB49="*",#N/A,IF(OR(AB49&lt;'Box-AmountData'!OLF_Amount,AB49&gt;'Box-AmountData'!OUF_Amount),AB49,#N/A))</f>
        <v>#REF!</v>
      </c>
      <c r="AF49">
        <v>8</v>
      </c>
    </row>
    <row r="50" spans="28:32" ht="12.75">
      <c r="AB50" t="e">
        <f>#REF!</f>
        <v>#REF!</v>
      </c>
      <c r="AC50" t="e">
        <f>IF(AB50="*",#N/A,IF(OR(AND(AB50&lt;'Box-AmountData'!ILF_Amount,AB50&gt;='Box-AmountData'!OLF_Amount),AND(AB50&gt;'Box-AmountData'!IUF_Amount,AB50&lt;='Box-AmountData'!OUF_Amount)),AB50,#N/A))</f>
        <v>#REF!</v>
      </c>
      <c r="AD50">
        <v>8</v>
      </c>
      <c r="AE50" t="e">
        <f>IF(AB50="*",#N/A,IF(OR(AB50&lt;'Box-AmountData'!OLF_Amount,AB50&gt;'Box-AmountData'!OUF_Amount),AB50,#N/A))</f>
        <v>#REF!</v>
      </c>
      <c r="AF50">
        <v>8</v>
      </c>
    </row>
    <row r="51" spans="28:32" ht="12.75">
      <c r="AB51" t="e">
        <f>#REF!</f>
        <v>#REF!</v>
      </c>
      <c r="AC51" t="e">
        <f>IF(AB51="*",#N/A,IF(OR(AND(AB51&lt;'Box-AmountData'!ILF_Amount,AB51&gt;='Box-AmountData'!OLF_Amount),AND(AB51&gt;'Box-AmountData'!IUF_Amount,AB51&lt;='Box-AmountData'!OUF_Amount)),AB51,#N/A))</f>
        <v>#REF!</v>
      </c>
      <c r="AD51">
        <v>8</v>
      </c>
      <c r="AE51" t="e">
        <f>IF(AB51="*",#N/A,IF(OR(AB51&lt;'Box-AmountData'!OLF_Amount,AB51&gt;'Box-AmountData'!OUF_Amount),AB51,#N/A))</f>
        <v>#REF!</v>
      </c>
      <c r="AF51">
        <v>8</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LaHaieKnutson</dc:creator>
  <cp:keywords/>
  <dc:description/>
  <cp:lastModifiedBy>Lisa LaHaieKnutson</cp:lastModifiedBy>
  <dcterms:created xsi:type="dcterms:W3CDTF">2004-02-11T01:18:41Z</dcterms:created>
  <dcterms:modified xsi:type="dcterms:W3CDTF">2004-02-12T20:45:24Z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89694599</vt:i4>
  </property>
  <property fmtid="{D5CDD505-2E9C-101B-9397-08002B2CF9AE}" pid="3" name="_EmailSubject">
    <vt:lpwstr/>
  </property>
  <property fmtid="{D5CDD505-2E9C-101B-9397-08002B2CF9AE}" pid="4" name="_AuthorEmail">
    <vt:lpwstr>auntcici@bellsouth.net</vt:lpwstr>
  </property>
  <property fmtid="{D5CDD505-2E9C-101B-9397-08002B2CF9AE}" pid="5" name="_AuthorEmailDisplayName">
    <vt:lpwstr>Lisa LaHaie-Knutson</vt:lpwstr>
  </property>
</Properties>
</file>