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3260" windowHeight="8835" tabRatio="798" activeTab="1"/>
  </bookViews>
  <sheets>
    <sheet name="Deterministic-EQA" sheetId="1" r:id="rId1"/>
    <sheet name="Simulation-EQA" sheetId="2" r:id="rId2"/>
    <sheet name="REPORT (2)" sheetId="3" r:id="rId3"/>
    <sheet name="REPORT" sheetId="4" r:id="rId4"/>
    <sheet name="Gold Returns Data" sheetId="5" r:id="rId5"/>
  </sheets>
  <definedNames>
    <definedName name="_24K_Price">#REF!</definedName>
    <definedName name="AnnualOrder">'Deterministic-EQA'!$B$16</definedName>
    <definedName name="ChangingData">'Gold Returns Data'!$E$6:$E$57</definedName>
    <definedName name="ConversionFactor">'Deterministic-EQA'!$B$7</definedName>
    <definedName name="CostOfGoldTask2">'Deterministic-EQA'!$B$12</definedName>
    <definedName name="CostOfOption">#REF!</definedName>
    <definedName name="CurrentGoldPrice">'Deterministic-EQA'!$B$6</definedName>
    <definedName name="FixedCosts">'Deterministic-EQA'!$B$11</definedName>
    <definedName name="GoldPerUnit">'Deterministic-EQA'!$B$9</definedName>
    <definedName name="GuaranteedPriceOfGold">#REF!</definedName>
    <definedName name="HistoricalAnnualStdReturn">'Gold Returns Data'!#REF!</definedName>
    <definedName name="HistoricalWeeklyStdReturn">'Gold Returns Data'!#REF!</definedName>
    <definedName name="MaxOrderSize">#REF!</definedName>
    <definedName name="MinOrderSize">#REF!</definedName>
    <definedName name="OptionPercentage">#REF!</definedName>
    <definedName name="OtherCosts">'Deterministic-EQA'!$B$13</definedName>
    <definedName name="PercentBelow">#REF!</definedName>
    <definedName name="_xlnm.Print_Area" localSheetId="0">'Deterministic-EQA'!$A$1:$J$30</definedName>
    <definedName name="_xlnm.Print_Area" localSheetId="4">'Gold Returns Data'!$A$1:$D$57</definedName>
    <definedName name="_xlnm.Print_Area" localSheetId="3">'REPORT'!$A$1:$J$670</definedName>
    <definedName name="_xlnm.Print_Area" localSheetId="2">'REPORT (2)'!$A$1:$J$682</definedName>
    <definedName name="_xlnm.Print_Area" localSheetId="1">'Simulation-EQA'!$A$1:$T$31</definedName>
    <definedName name="ReturnStdEstimate">'Gold Returns Data'!$D$5</definedName>
    <definedName name="UnitPrice">'Deterministic-EQA'!$B$14</definedName>
    <definedName name="WeeklyReturnsData">'Gold Returns Data'!#REF!</definedName>
    <definedName name="WeeksInQuarter">'Deterministic-EQA'!$B$31</definedName>
    <definedName name="WklyHstRtns">'Gold Returns Data'!$C$6:$C$57</definedName>
    <definedName name="ZA0" localSheetId="1">"Crystal Ball Data : Ver. 5.2"</definedName>
    <definedName name="ZA0A" localSheetId="1">3+102</definedName>
    <definedName name="ZA0C" localSheetId="1">0+0</definedName>
    <definedName name="ZA0D" localSheetId="1">0+0</definedName>
    <definedName name="ZA0F" localSheetId="1">6+117</definedName>
    <definedName name="ZA0T" localSheetId="1">291477422+0</definedName>
    <definedName name="ZA100" localSheetId="1">'Simulation-EQA'!$X$6+"BLOW"+33313+8+2843.96800557156+5750+8656.03199442843+1500+10000</definedName>
    <definedName name="ZA101" localSheetId="1">'Simulation-EQA'!$X$7+"BMID"+33313+8+1500+5750+10000+-465.520006190623+11965.5200061906</definedName>
    <definedName name="ZA102" localSheetId="1">'Simulation-EQA'!$X$8+"bHIGH"+545+9000+10000+11000</definedName>
    <definedName name="ZF112" localSheetId="1">'Simulation-EQA'!$T$9+"Quarter 1"+""+41+41+507+48+21+341+480+4+3+"-"+"+"+2.6+500+2+4+95+31886.6760525999+5+2+"-"+"+"+-1+-1+0</definedName>
    <definedName name="ZF113" localSheetId="1">'Simulation-EQA'!$T$15+"Quarter 2"+""+41+41+505+196+90+489+549+4+3+"-"+"+"+2.6+500+2+4+95+35489.8476488217+5+2+"-"+"+"+-1+-1+0</definedName>
    <definedName name="ZF114" localSheetId="1">'Simulation-EQA'!$T$21+"Quarter 2"+""+41+41+4603+402+146+763+755+4+3+"-"+"+"+2.6+500+2+4+95+26879.4861236663+5+2+"-"+"+"+-1+-1+0</definedName>
    <definedName name="ZF115" localSheetId="1">'Simulation-EQA'!$T$27+"Quarter 4"+""+41+41+507+172+93+465+552+4+3+"-"+"+"+2.6+500+2+4+95+30438.653340736+5+2+"-"+"+"+-1+-1+0</definedName>
    <definedName name="ZF116" localSheetId="1">'Simulation-EQA'!$G$29+"Annual Profit"+""+41+41+505+271+17+564+476+4+3+"-"+"+"+2.6+500+2+4+95+140249.084858608+5+2+"-"+"+"+-1+-1+0</definedName>
    <definedName name="ZF117" localSheetId="1">'Simulation-EQA'!$G$31+"Worst Quarter P&amp;L"+""+41+41+505+124+59+417+518+4+3+"-"+"+"+2.6+500+2+4+95+31947.0204442778+5+2+"-"+"+"+-1+-1+0</definedName>
  </definedNames>
  <calcPr fullCalcOnLoad="1"/>
</workbook>
</file>

<file path=xl/sharedStrings.xml><?xml version="1.0" encoding="utf-8"?>
<sst xmlns="http://schemas.openxmlformats.org/spreadsheetml/2006/main" count="858" uniqueCount="201">
  <si>
    <t>Other costs per unit</t>
  </si>
  <si>
    <t>Price</t>
  </si>
  <si>
    <t>Cost of gold per unit</t>
  </si>
  <si>
    <t>Order Quantity</t>
  </si>
  <si>
    <t>Q1</t>
  </si>
  <si>
    <t>Q2</t>
  </si>
  <si>
    <t>Q3</t>
  </si>
  <si>
    <t>Q4</t>
  </si>
  <si>
    <t>P&amp;L</t>
  </si>
  <si>
    <t>Fixed cost (per quarter)</t>
  </si>
  <si>
    <t>Annual</t>
  </si>
  <si>
    <t>Worst Quarter P&amp;L</t>
  </si>
  <si>
    <t>Current Gold Price (oz)</t>
  </si>
  <si>
    <t>Gold per unit (grams)</t>
  </si>
  <si>
    <t>Troy ounces per gram</t>
  </si>
  <si>
    <t>Week 1</t>
  </si>
  <si>
    <t>Week 2</t>
  </si>
  <si>
    <t>Week 3</t>
  </si>
  <si>
    <t>Week 4</t>
  </si>
  <si>
    <t>Week 5</t>
  </si>
  <si>
    <t>Week 6</t>
  </si>
  <si>
    <t>Week 7</t>
  </si>
  <si>
    <t>Week 8</t>
  </si>
  <si>
    <t>Week 9</t>
  </si>
  <si>
    <t>Week 10</t>
  </si>
  <si>
    <t>Week 11</t>
  </si>
  <si>
    <t>Week 12</t>
  </si>
  <si>
    <t>Week 13</t>
  </si>
  <si>
    <t>Gold Price</t>
  </si>
  <si>
    <t>Quarter Total</t>
  </si>
  <si>
    <t>Annual Profit</t>
  </si>
  <si>
    <t>Annual order (units)</t>
  </si>
  <si>
    <t>Historical Weekly Gold Price</t>
  </si>
  <si>
    <t>Historical Weekly Returns</t>
  </si>
  <si>
    <t>Calculated Returns Std Dev(weekly)</t>
  </si>
  <si>
    <t>Bijoux LeMonde Task 1</t>
  </si>
  <si>
    <t xml:space="preserve">  Direct Labor</t>
  </si>
  <si>
    <t xml:space="preserve">  Misc. &amp; material</t>
  </si>
  <si>
    <t>Fixed Costs</t>
  </si>
  <si>
    <t xml:space="preserve">  Matl Handler salary</t>
  </si>
  <si>
    <t xml:space="preserve">  Supervisor salary</t>
  </si>
  <si>
    <t xml:space="preserve">  Energy costs</t>
  </si>
  <si>
    <t xml:space="preserve">  Shift overhead</t>
  </si>
  <si>
    <t>Total Fixed costs(weekly)</t>
  </si>
  <si>
    <t>Total Other costs/unit</t>
  </si>
  <si>
    <t>Total Fixed costs(quarterly)</t>
  </si>
  <si>
    <t>Deterministic model - Equal quarterly demand</t>
  </si>
  <si>
    <t>Insert the data in the required red cells below</t>
  </si>
  <si>
    <t>Insert the appropriate formula in the blue cells below</t>
  </si>
  <si>
    <t>Set up the appropriate forecast cells in the crystal ball software</t>
  </si>
  <si>
    <t>set up the appropriate formula in the blue-highlighted cell below</t>
  </si>
  <si>
    <t>Insert the appropriate formulas in the blue cells below</t>
  </si>
  <si>
    <t>Copyright ©2006 Cardean Learning Group LLC. All rights reserved.</t>
  </si>
  <si>
    <t>Weeks in a quarter</t>
  </si>
  <si>
    <t>Crystal Ball Report</t>
  </si>
  <si>
    <t>Forecast:  Quarter 1</t>
  </si>
  <si>
    <t>Summary:</t>
  </si>
  <si>
    <t>Statistics:</t>
  </si>
  <si>
    <t>Value</t>
  </si>
  <si>
    <t>Trials</t>
  </si>
  <si>
    <t>Mean</t>
  </si>
  <si>
    <t>Median</t>
  </si>
  <si>
    <t>Mode</t>
  </si>
  <si>
    <t>---</t>
  </si>
  <si>
    <t>Standard Deviation</t>
  </si>
  <si>
    <t>Variance</t>
  </si>
  <si>
    <t>Skewness</t>
  </si>
  <si>
    <t>Kurtosis</t>
  </si>
  <si>
    <t>Coeff. of Variability</t>
  </si>
  <si>
    <t>Range Minimum</t>
  </si>
  <si>
    <t>Range Maximum</t>
  </si>
  <si>
    <t>Range Width</t>
  </si>
  <si>
    <t>Mean Std. Error</t>
  </si>
  <si>
    <t>Forecast:  Quarter 1  (cont'd)</t>
  </si>
  <si>
    <t>Percentiles:</t>
  </si>
  <si>
    <t>Percentile</t>
  </si>
  <si>
    <t>End of Forecast</t>
  </si>
  <si>
    <t>Forecast:  Quarter 2</t>
  </si>
  <si>
    <t>Forecast:  Quarter 2  (cont'd)</t>
  </si>
  <si>
    <t>Forecast:  Quarter 4</t>
  </si>
  <si>
    <t>Forecast:  Quarter 4  (cont'd)</t>
  </si>
  <si>
    <t>Forecast:  Annual Profit</t>
  </si>
  <si>
    <t>Forecast:  Annual Profit  (cont'd)</t>
  </si>
  <si>
    <t>Forecast:  Worst Quarter P&amp;L</t>
  </si>
  <si>
    <t>Forecast:  Worst Quarter P&amp;L  (cont'd)</t>
  </si>
  <si>
    <t>Additonal calculations</t>
  </si>
  <si>
    <t>Worst gold price</t>
  </si>
  <si>
    <t>Worst cost of gold per unit</t>
  </si>
  <si>
    <t>Worst case total variable cost</t>
  </si>
  <si>
    <t>Worst case contribution margin</t>
  </si>
  <si>
    <t>Worst case profit/loss per week</t>
  </si>
  <si>
    <t>ORDER</t>
  </si>
  <si>
    <t>LOW</t>
  </si>
  <si>
    <t>MID</t>
  </si>
  <si>
    <t>HIGH</t>
  </si>
  <si>
    <t>Simulation started on 7/5/06 at 23:05:41</t>
  </si>
  <si>
    <t>Simulation stopped on 7/5/06 at 23:05:49</t>
  </si>
  <si>
    <t>[apontesbijoux2revised4.xls]Simulation-EQA - Cell:  T9</t>
  </si>
  <si>
    <t xml:space="preserve">Display Range is from $200,000 to $500,000 </t>
  </si>
  <si>
    <t xml:space="preserve">Entire Range is from $213,533 to $517,100 </t>
  </si>
  <si>
    <t>After 500 Trials, the Std. Error of the Mean is $2,267</t>
  </si>
  <si>
    <t>[apontesbijoux2revised4.xls]Simulation-EQA - Cell:  T15</t>
  </si>
  <si>
    <t xml:space="preserve">Display Range is from $50,000 to $650,000 </t>
  </si>
  <si>
    <t xml:space="preserve">Entire Range is from $45,972 to $623,795 </t>
  </si>
  <si>
    <t>After 500 Trials, the Std. Error of the Mean is $4,324</t>
  </si>
  <si>
    <t>[apontesbijoux2revised4.xls]Simulation-EQA - Cell:  T21</t>
  </si>
  <si>
    <t xml:space="preserve">Display Range is from $0 to $700,000 </t>
  </si>
  <si>
    <t xml:space="preserve">Entire Range is from ($99,541) to $720,520 </t>
  </si>
  <si>
    <t>After 500 Trials, the Std. Error of the Mean is $5,851</t>
  </si>
  <si>
    <t>[apontesbijoux2revised4.xls]Simulation-EQA - Cell:  T27</t>
  </si>
  <si>
    <t xml:space="preserve">Display Range is from ($100,000) to $800,000 </t>
  </si>
  <si>
    <t xml:space="preserve">Entire Range is from ($287,581) to $741,472 </t>
  </si>
  <si>
    <t>After 500 Trials, the Std. Error of the Mean is $6,978</t>
  </si>
  <si>
    <t>[apontesbijoux2revised4.xls]Simulation-EQA - Cell:  G29</t>
  </si>
  <si>
    <t xml:space="preserve">Display Range is from $250,000 to $2,500,000 </t>
  </si>
  <si>
    <t xml:space="preserve">Entire Range is from ($22,089) to $2,594,483 </t>
  </si>
  <si>
    <t>After 500 Trials, the Std. Error of the Mean is $17,826</t>
  </si>
  <si>
    <t>[apontesbijoux2revised4.xls]Simulation-EQA - Cell:  G31</t>
  </si>
  <si>
    <t xml:space="preserve">Display Range is from ($50,000) to $550,000 </t>
  </si>
  <si>
    <t xml:space="preserve">Entire Range is from ($287,581) to $517,100 </t>
  </si>
  <si>
    <t>After 500 Trials, the Std. Error of the Mean is $5,104</t>
  </si>
  <si>
    <t>[apontesbijouxtask1(195)revised4(1).xls]Simulation-EQA - Cell:  T9</t>
  </si>
  <si>
    <t xml:space="preserve">Display Range is from $375,000 to $650,000 </t>
  </si>
  <si>
    <t xml:space="preserve">Entire Range is from $327,776 to $636,248 </t>
  </si>
  <si>
    <t>After 500 Trials, the Std. Error of the Mean is $2,277</t>
  </si>
  <si>
    <t>[apontesbijouxtask1(195)revised4(1).xls]Simulation-EQA - Cell:  T15</t>
  </si>
  <si>
    <t xml:space="preserve">Display Range is from $250,000 to $800,000 </t>
  </si>
  <si>
    <t xml:space="preserve">Entire Range is from $149,012 to $761,600 </t>
  </si>
  <si>
    <t>After 500 Trials, the Std. Error of the Mean is $4,432</t>
  </si>
  <si>
    <t>[apontesbijouxtask1(195)revised4(1).xls]Simulation-EQA - Cell:  T21</t>
  </si>
  <si>
    <t xml:space="preserve">Display Range is from $100,000 to $900,000 </t>
  </si>
  <si>
    <t xml:space="preserve">Entire Range is from $100,686 to $812,751 </t>
  </si>
  <si>
    <t>After 500 Trials, the Std. Error of the Mean is $5,569</t>
  </si>
  <si>
    <t>[apontesbijouxtask1(195)revised4(1).xls]Simulation-EQA - Cell:  T27</t>
  </si>
  <si>
    <t xml:space="preserve">Display Range is from $0 to $1,000,000 </t>
  </si>
  <si>
    <t xml:space="preserve">Entire Range is from ($2,299) to $963,475 </t>
  </si>
  <si>
    <t>After 500 Trials, the Std. Error of the Mean is $7,343</t>
  </si>
  <si>
    <t>[apontesbijouxtask1(195)revised4(1).xls]Simulation-EQA - Cell:  G29</t>
  </si>
  <si>
    <t xml:space="preserve">Display Range is from $1,000,000 to $3,250,000 </t>
  </si>
  <si>
    <t xml:space="preserve">Entire Range is from $775,670 to $3,124,983 </t>
  </si>
  <si>
    <t>After 500 Trials, the Std. Error of the Mean is $17,582</t>
  </si>
  <si>
    <t>[apontesbijouxtask1(195)revised4(1).xls]Simulation-EQA - Cell:  G31</t>
  </si>
  <si>
    <t xml:space="preserve">Display Range is from $100,000 to $650,000 </t>
  </si>
  <si>
    <t xml:space="preserve">Entire Range is from ($2,299) to $624,028 </t>
  </si>
  <si>
    <t>After 500 Trials, the Std. Error of the Mean is $5,094</t>
  </si>
  <si>
    <t>Assumptions</t>
  </si>
  <si>
    <t>Assumption:  LOW</t>
  </si>
  <si>
    <t>[apontesbijoux2revised4.xls]Simulation-EQA - Cell:  X6</t>
  </si>
  <si>
    <t xml:space="preserve"> Triangular distribution with parameters:</t>
  </si>
  <si>
    <t>5% - tile</t>
  </si>
  <si>
    <t>Likeliest</t>
  </si>
  <si>
    <t>95% - tile</t>
  </si>
  <si>
    <t>Selected range is from 1,500.00 to 10,000.00</t>
  </si>
  <si>
    <t>Assumption:  MID</t>
  </si>
  <si>
    <t>[apontesbijoux2revised4.xls]Simulation-EQA - Cell:  X7</t>
  </si>
  <si>
    <t>Selected range is from -465.52 to 11,965.52</t>
  </si>
  <si>
    <t>Assumption:  Quarter Total 4</t>
  </si>
  <si>
    <t>[apontesbijouxtask1(195)revised4(1).xls]Simulation-EQA - Cell:  T25</t>
  </si>
  <si>
    <t xml:space="preserve"> Normal distribution with parameters:</t>
  </si>
  <si>
    <t>Standard Dev.</t>
  </si>
  <si>
    <t>Selected range is from -Infinity to +Infinity</t>
  </si>
  <si>
    <t>End of Assumptions</t>
  </si>
  <si>
    <t>Decision Variables</t>
  </si>
  <si>
    <t>End of Decision Variables</t>
  </si>
  <si>
    <t>Simulation started on 7/5/06 at 23:13:25</t>
  </si>
  <si>
    <t>Simulation stopped on 7/5/06 at 23:13:33</t>
  </si>
  <si>
    <t xml:space="preserve">Entire Range is from $207,221 to $480,145 </t>
  </si>
  <si>
    <t>After 500 Trials, the Std. Error of the Mean is $2,162</t>
  </si>
  <si>
    <t xml:space="preserve">Display Range is from $50,000 to $600,000 </t>
  </si>
  <si>
    <t xml:space="preserve">Entire Range is from ($132,089) to $585,298 </t>
  </si>
  <si>
    <t>After 500 Trials, the Std. Error of the Mean is $4,413</t>
  </si>
  <si>
    <t xml:space="preserve">Entire Range is from ($140,068) to $685,406 </t>
  </si>
  <si>
    <t>After 500 Trials, the Std. Error of the Mean is $5,693</t>
  </si>
  <si>
    <t xml:space="preserve">Display Range is from ($100,000) to $700,000 </t>
  </si>
  <si>
    <t xml:space="preserve">Entire Range is from ($227,585) to $682,159 </t>
  </si>
  <si>
    <t>After 500 Trials, the Std. Error of the Mean is $6,635</t>
  </si>
  <si>
    <t xml:space="preserve">Entire Range is from ($118,548) to $2,273,747 </t>
  </si>
  <si>
    <t>After 500 Trials, the Std. Error of the Mean is $17,280</t>
  </si>
  <si>
    <t xml:space="preserve">Display Range is from $0 to $500,000 </t>
  </si>
  <si>
    <t xml:space="preserve">Entire Range is from ($227,585) to $468,529 </t>
  </si>
  <si>
    <t>After 500 Trials, the Std. Error of the Mean is $4,799</t>
  </si>
  <si>
    <t xml:space="preserve">Entire Range is from $355,798 to $664,540 </t>
  </si>
  <si>
    <t>After 500 Trials, the Std. Error of the Mean is $2,134</t>
  </si>
  <si>
    <t xml:space="preserve">Display Range is from $250,000 to $750,000 </t>
  </si>
  <si>
    <t xml:space="preserve">Entire Range is from $185,616 to $723,004 </t>
  </si>
  <si>
    <t>After 500 Trials, the Std. Error of the Mean is $4,093</t>
  </si>
  <si>
    <t xml:space="preserve">Display Range is from $100,000 to $800,000 </t>
  </si>
  <si>
    <t xml:space="preserve">Entire Range is from $77,645 to $783,319 </t>
  </si>
  <si>
    <t>After 500 Trials, the Std. Error of the Mean is $5,401</t>
  </si>
  <si>
    <t xml:space="preserve">Entire Range is from ($52,272) to $958,431 </t>
  </si>
  <si>
    <t>After 500 Trials, the Std. Error of the Mean is $7,195</t>
  </si>
  <si>
    <t xml:space="preserve">Display Range is from $1,000,000 to $3,000,000 </t>
  </si>
  <si>
    <t xml:space="preserve">Entire Range is from $614,630 to $2,989,665 </t>
  </si>
  <si>
    <t>After 500 Trials, the Std. Error of the Mean is $16,749</t>
  </si>
  <si>
    <t xml:space="preserve">Entire Range is from ($52,272) to $628,688 </t>
  </si>
  <si>
    <t>After 500 Trials, the Std. Error of the Mean is $4,921</t>
  </si>
  <si>
    <t>Assumption:  HIGH</t>
  </si>
  <si>
    <t>[apontesbijoux2revised4.xls]Simulation-EQA - Cell:  X8</t>
  </si>
  <si>
    <t>Minimum</t>
  </si>
  <si>
    <t>Maximum</t>
  </si>
  <si>
    <t>Selected range is from 9,000.00 to 11,000.00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</si>
</sst>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quot;$&quot;* #,##0.0_);_(&quot;$&quot;* \(#,##0.0\);_(&quot;$&quot;* &quot;-&quot;??_);_(@_)"/>
    <numFmt numFmtId="168" formatCode="_(&quot;$&quot;* #,##0_);_(&quot;$&quot;* \(#,##0\);_(&quot;$&quot;* &quot;-&quot;??_);_(@_)"/>
    <numFmt numFmtId="169" formatCode="0E+00"/>
    <numFmt numFmtId="170" formatCode="#,##0.000000"/>
    <numFmt numFmtId="171" formatCode="_(&quot;$&quot;* #,##0.000_);_(&quot;$&quot;* \(#,##0.000\);_(&quot;$&quot;* &quot;-&quot;???_);_(@_)"/>
    <numFmt numFmtId="172" formatCode="m/d/yy\ h:mm"/>
  </numFmts>
  <fonts count="19">
    <font>
      <sz val="10"/>
      <name val="Arial"/>
      <family val="0"/>
    </font>
    <font>
      <sz val="16"/>
      <name val="Arial"/>
      <family val="2"/>
    </font>
    <font>
      <b/>
      <sz val="8.5"/>
      <name val="Arial"/>
      <family val="0"/>
    </font>
    <font>
      <b/>
      <sz val="8"/>
      <name val="Arial"/>
      <family val="0"/>
    </font>
    <font>
      <sz val="8"/>
      <name val="Arial"/>
      <family val="0"/>
    </font>
    <font>
      <sz val="10"/>
      <color indexed="11"/>
      <name val="Arial"/>
      <family val="2"/>
    </font>
    <font>
      <sz val="10"/>
      <color indexed="12"/>
      <name val="Arial"/>
      <family val="2"/>
    </font>
    <font>
      <sz val="10"/>
      <color indexed="60"/>
      <name val="Arial"/>
      <family val="2"/>
    </font>
    <font>
      <b/>
      <sz val="11"/>
      <color indexed="10"/>
      <name val="Arial"/>
      <family val="2"/>
    </font>
    <font>
      <b/>
      <sz val="11"/>
      <color indexed="12"/>
      <name val="Arial"/>
      <family val="2"/>
    </font>
    <font>
      <b/>
      <sz val="10"/>
      <color indexed="12"/>
      <name val="Arial"/>
      <family val="2"/>
    </font>
    <font>
      <sz val="8"/>
      <color indexed="63"/>
      <name val="Verdana"/>
      <family val="2"/>
    </font>
    <font>
      <sz val="10"/>
      <name val="MS Sans Serif"/>
      <family val="0"/>
    </font>
    <font>
      <b/>
      <sz val="10"/>
      <name val="MS Sans Serif"/>
      <family val="2"/>
    </font>
    <font>
      <u val="single"/>
      <sz val="10"/>
      <name val="MS Sans Serif"/>
      <family val="2"/>
    </font>
    <font>
      <b/>
      <sz val="10"/>
      <name val="Arial"/>
      <family val="2"/>
    </font>
    <font>
      <u val="single"/>
      <sz val="10"/>
      <color indexed="12"/>
      <name val="Arial"/>
      <family val="0"/>
    </font>
    <font>
      <u val="single"/>
      <sz val="10"/>
      <color indexed="36"/>
      <name val="Arial"/>
      <family val="0"/>
    </font>
    <font>
      <b/>
      <u val="single"/>
      <sz val="10"/>
      <name val="MS Sans Serif"/>
      <family val="2"/>
    </font>
  </fonts>
  <fills count="10">
    <fill>
      <patternFill/>
    </fill>
    <fill>
      <patternFill patternType="gray125"/>
    </fill>
    <fill>
      <patternFill patternType="solid">
        <fgColor indexed="11"/>
        <bgColor indexed="64"/>
      </patternFill>
    </fill>
    <fill>
      <patternFill patternType="solid">
        <fgColor indexed="10"/>
        <bgColor indexed="64"/>
      </patternFill>
    </fill>
    <fill>
      <patternFill patternType="solid">
        <fgColor indexed="9"/>
        <bgColor indexed="64"/>
      </patternFill>
    </fill>
    <fill>
      <patternFill patternType="solid">
        <fgColor indexed="40"/>
        <bgColor indexed="64"/>
      </patternFill>
    </fill>
    <fill>
      <patternFill patternType="solid">
        <fgColor indexed="15"/>
        <bgColor indexed="64"/>
      </patternFill>
    </fill>
    <fill>
      <patternFill patternType="solid">
        <fgColor indexed="15"/>
        <bgColor indexed="64"/>
      </patternFill>
    </fill>
    <fill>
      <patternFill patternType="solid">
        <fgColor indexed="11"/>
        <bgColor indexed="64"/>
      </patternFill>
    </fill>
    <fill>
      <patternFill patternType="solid">
        <fgColor indexed="46"/>
        <bgColor indexed="64"/>
      </patternFill>
    </fill>
  </fills>
  <borders count="4">
    <border>
      <left/>
      <right/>
      <top/>
      <bottom/>
      <diagonal/>
    </border>
    <border>
      <left>
        <color indexed="63"/>
      </left>
      <right>
        <color indexed="63"/>
      </right>
      <top>
        <color indexed="63"/>
      </top>
      <bottom style="thin"/>
    </border>
    <border>
      <left style="thin"/>
      <right style="thin"/>
      <top style="thin"/>
      <bottom style="thin"/>
    </border>
    <border>
      <left style="medium"/>
      <right style="thin"/>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2" fillId="0" borderId="0">
      <alignment/>
      <protection/>
    </xf>
    <xf numFmtId="0" fontId="12" fillId="0" borderId="0">
      <alignment/>
      <protection/>
    </xf>
    <xf numFmtId="9" fontId="0" fillId="0" borderId="0" applyFont="0" applyFill="0" applyBorder="0" applyAlignment="0" applyProtection="0"/>
  </cellStyleXfs>
  <cellXfs count="76">
    <xf numFmtId="0" fontId="0" fillId="0" borderId="0" xfId="0" applyAlignment="1">
      <alignment/>
    </xf>
    <xf numFmtId="0" fontId="1" fillId="2" borderId="0" xfId="0" applyFont="1" applyFill="1" applyAlignment="1">
      <alignment/>
    </xf>
    <xf numFmtId="0" fontId="0" fillId="2" borderId="0" xfId="0" applyFill="1" applyAlignment="1">
      <alignment/>
    </xf>
    <xf numFmtId="0" fontId="0" fillId="2" borderId="0" xfId="0" applyFill="1" applyAlignment="1">
      <alignment wrapText="1"/>
    </xf>
    <xf numFmtId="0" fontId="0" fillId="0" borderId="0" xfId="0" applyAlignment="1">
      <alignment wrapText="1"/>
    </xf>
    <xf numFmtId="165" fontId="0" fillId="0" borderId="0" xfId="0" applyNumberFormat="1" applyAlignment="1">
      <alignment/>
    </xf>
    <xf numFmtId="0" fontId="0" fillId="0" borderId="0" xfId="0" applyBorder="1" applyAlignment="1">
      <alignment wrapText="1"/>
    </xf>
    <xf numFmtId="0" fontId="0" fillId="0" borderId="0" xfId="0" applyBorder="1" applyAlignment="1">
      <alignment/>
    </xf>
    <xf numFmtId="0" fontId="0" fillId="0" borderId="1" xfId="0" applyBorder="1" applyAlignment="1">
      <alignment/>
    </xf>
    <xf numFmtId="9" fontId="0" fillId="0" borderId="0" xfId="0" applyNumberFormat="1" applyBorder="1" applyAlignment="1">
      <alignment/>
    </xf>
    <xf numFmtId="3" fontId="0" fillId="0" borderId="0" xfId="0" applyNumberFormat="1" applyBorder="1" applyAlignment="1">
      <alignment/>
    </xf>
    <xf numFmtId="164" fontId="0" fillId="0" borderId="0" xfId="0" applyNumberFormat="1" applyBorder="1" applyAlignment="1">
      <alignment/>
    </xf>
    <xf numFmtId="164" fontId="0" fillId="0" borderId="0" xfId="0" applyNumberFormat="1" applyAlignment="1">
      <alignment/>
    </xf>
    <xf numFmtId="3" fontId="0" fillId="0" borderId="0" xfId="0" applyNumberFormat="1" applyAlignment="1">
      <alignment/>
    </xf>
    <xf numFmtId="0" fontId="0" fillId="0" borderId="2" xfId="0" applyBorder="1" applyAlignment="1">
      <alignment/>
    </xf>
    <xf numFmtId="0" fontId="0" fillId="0" borderId="2" xfId="0" applyBorder="1" applyAlignment="1">
      <alignment wrapText="1"/>
    </xf>
    <xf numFmtId="3" fontId="0" fillId="0" borderId="2" xfId="0" applyNumberFormat="1" applyBorder="1" applyAlignment="1">
      <alignment/>
    </xf>
    <xf numFmtId="164" fontId="0" fillId="0" borderId="2" xfId="0" applyNumberFormat="1" applyBorder="1" applyAlignment="1">
      <alignment/>
    </xf>
    <xf numFmtId="0" fontId="7" fillId="0" borderId="2" xfId="0" applyFont="1" applyFill="1" applyBorder="1" applyAlignment="1">
      <alignment/>
    </xf>
    <xf numFmtId="0" fontId="7" fillId="0" borderId="2" xfId="0" applyFont="1" applyFill="1" applyBorder="1" applyAlignment="1">
      <alignment wrapText="1"/>
    </xf>
    <xf numFmtId="44" fontId="7" fillId="0" borderId="2" xfId="17" applyFont="1" applyFill="1" applyBorder="1" applyAlignment="1">
      <alignment/>
    </xf>
    <xf numFmtId="10" fontId="7" fillId="0" borderId="2" xfId="23" applyNumberFormat="1" applyFont="1" applyFill="1" applyBorder="1" applyAlignment="1">
      <alignment/>
    </xf>
    <xf numFmtId="0" fontId="0" fillId="0" borderId="2" xfId="0" applyFill="1" applyBorder="1" applyAlignment="1">
      <alignment/>
    </xf>
    <xf numFmtId="0" fontId="0" fillId="0" borderId="3" xfId="0" applyFill="1" applyBorder="1" applyAlignment="1">
      <alignment wrapText="1"/>
    </xf>
    <xf numFmtId="0" fontId="0" fillId="0" borderId="3" xfId="0" applyBorder="1" applyAlignment="1">
      <alignment/>
    </xf>
    <xf numFmtId="165" fontId="0" fillId="3" borderId="0" xfId="0" applyNumberFormat="1" applyFill="1" applyAlignment="1">
      <alignment/>
    </xf>
    <xf numFmtId="0" fontId="0" fillId="3" borderId="0" xfId="0" applyFill="1" applyAlignment="1">
      <alignment/>
    </xf>
    <xf numFmtId="3" fontId="0" fillId="3" borderId="0" xfId="0" applyNumberFormat="1" applyFill="1" applyAlignment="1">
      <alignment/>
    </xf>
    <xf numFmtId="44" fontId="0" fillId="3" borderId="0" xfId="17" applyFill="1" applyAlignment="1">
      <alignment/>
    </xf>
    <xf numFmtId="44" fontId="0" fillId="3" borderId="0" xfId="17" applyFill="1" applyBorder="1" applyAlignment="1">
      <alignment/>
    </xf>
    <xf numFmtId="0" fontId="0" fillId="4" borderId="0" xfId="0" applyFill="1" applyAlignment="1">
      <alignment/>
    </xf>
    <xf numFmtId="0" fontId="0" fillId="4" borderId="0" xfId="0" applyFill="1" applyAlignment="1">
      <alignment wrapText="1"/>
    </xf>
    <xf numFmtId="0" fontId="8" fillId="4" borderId="0" xfId="0" applyFont="1" applyFill="1" applyAlignment="1">
      <alignment/>
    </xf>
    <xf numFmtId="0" fontId="9" fillId="4" borderId="0" xfId="0" applyFont="1" applyFill="1" applyAlignment="1">
      <alignment/>
    </xf>
    <xf numFmtId="0" fontId="10" fillId="0" borderId="0" xfId="0" applyFont="1" applyAlignment="1">
      <alignment/>
    </xf>
    <xf numFmtId="0" fontId="11" fillId="0" borderId="0" xfId="0" applyFont="1" applyAlignment="1">
      <alignment horizontal="left"/>
    </xf>
    <xf numFmtId="0" fontId="7" fillId="0" borderId="2" xfId="0" applyFont="1" applyFill="1" applyBorder="1" applyAlignment="1" applyProtection="1">
      <alignment/>
      <protection locked="0"/>
    </xf>
    <xf numFmtId="44" fontId="0" fillId="5" borderId="2" xfId="0" applyNumberFormat="1" applyFont="1" applyFill="1" applyBorder="1" applyAlignment="1">
      <alignment/>
    </xf>
    <xf numFmtId="10" fontId="7" fillId="5" borderId="2" xfId="23" applyNumberFormat="1" applyFont="1" applyFill="1" applyBorder="1" applyAlignment="1">
      <alignment/>
    </xf>
    <xf numFmtId="0" fontId="12" fillId="0" borderId="0" xfId="21">
      <alignment/>
      <protection/>
    </xf>
    <xf numFmtId="7" fontId="12" fillId="0" borderId="0" xfId="21" applyNumberFormat="1">
      <alignment/>
      <protection/>
    </xf>
    <xf numFmtId="0" fontId="13" fillId="0" borderId="0" xfId="21" applyFont="1" applyAlignment="1">
      <alignment horizontal="center"/>
      <protection/>
    </xf>
    <xf numFmtId="0" fontId="12" fillId="0" borderId="0" xfId="21" applyAlignment="1">
      <alignment horizontal="center"/>
      <protection/>
    </xf>
    <xf numFmtId="0" fontId="13" fillId="0" borderId="0" xfId="21" applyFont="1" applyAlignment="1">
      <alignment horizontal="left"/>
      <protection/>
    </xf>
    <xf numFmtId="0" fontId="13" fillId="0" borderId="0" xfId="21" applyFont="1" applyAlignment="1">
      <alignment horizontal="right"/>
      <protection/>
    </xf>
    <xf numFmtId="0" fontId="12" fillId="0" borderId="0" xfId="21" applyAlignment="1">
      <alignment horizontal="left"/>
      <protection/>
    </xf>
    <xf numFmtId="0" fontId="14" fillId="0" borderId="0" xfId="21" applyFont="1" applyAlignment="1">
      <alignment horizontal="right"/>
      <protection/>
    </xf>
    <xf numFmtId="5" fontId="12" fillId="0" borderId="0" xfId="21" applyNumberFormat="1">
      <alignment/>
      <protection/>
    </xf>
    <xf numFmtId="0" fontId="12" fillId="0" borderId="0" xfId="21" applyAlignment="1">
      <alignment horizontal="right"/>
      <protection/>
    </xf>
    <xf numFmtId="4" fontId="12" fillId="0" borderId="0" xfId="21" applyNumberFormat="1">
      <alignment/>
      <protection/>
    </xf>
    <xf numFmtId="9" fontId="12" fillId="0" borderId="0" xfId="21" applyNumberFormat="1">
      <alignment/>
      <protection/>
    </xf>
    <xf numFmtId="169" fontId="12" fillId="0" borderId="0" xfId="21" applyNumberFormat="1">
      <alignment/>
      <protection/>
    </xf>
    <xf numFmtId="44" fontId="0" fillId="0" borderId="0" xfId="0" applyNumberFormat="1" applyAlignment="1">
      <alignment/>
    </xf>
    <xf numFmtId="164" fontId="0" fillId="6" borderId="2" xfId="0" applyNumberFormat="1" applyFill="1" applyBorder="1" applyAlignment="1">
      <alignment/>
    </xf>
    <xf numFmtId="168" fontId="0" fillId="6" borderId="2" xfId="17" applyNumberFormat="1" applyFill="1" applyBorder="1" applyAlignment="1">
      <alignment/>
    </xf>
    <xf numFmtId="0" fontId="0" fillId="7" borderId="0" xfId="0" applyFill="1" applyAlignment="1">
      <alignment/>
    </xf>
    <xf numFmtId="0" fontId="15" fillId="0" borderId="0" xfId="0" applyFont="1" applyAlignment="1">
      <alignment/>
    </xf>
    <xf numFmtId="0" fontId="0" fillId="8" borderId="0" xfId="0" applyFill="1" applyAlignment="1">
      <alignment/>
    </xf>
    <xf numFmtId="165" fontId="0" fillId="9" borderId="0" xfId="0" applyNumberFormat="1" applyFill="1" applyAlignment="1">
      <alignment/>
    </xf>
    <xf numFmtId="0" fontId="18" fillId="0" borderId="0" xfId="21" applyFont="1" applyAlignment="1">
      <alignment horizontal="center"/>
      <protection/>
    </xf>
    <xf numFmtId="3" fontId="12" fillId="0" borderId="0" xfId="21" applyNumberFormat="1">
      <alignment/>
      <protection/>
    </xf>
    <xf numFmtId="0" fontId="12" fillId="0" borderId="0" xfId="22">
      <alignment/>
      <protection/>
    </xf>
    <xf numFmtId="7" fontId="12" fillId="0" borderId="0" xfId="22" applyNumberFormat="1">
      <alignment/>
      <protection/>
    </xf>
    <xf numFmtId="0" fontId="13" fillId="0" borderId="0" xfId="22" applyFont="1" applyAlignment="1">
      <alignment horizontal="center"/>
      <protection/>
    </xf>
    <xf numFmtId="0" fontId="12" fillId="0" borderId="0" xfId="22" applyAlignment="1">
      <alignment horizontal="center"/>
      <protection/>
    </xf>
    <xf numFmtId="0" fontId="13" fillId="0" borderId="0" xfId="22" applyFont="1" applyAlignment="1">
      <alignment horizontal="left"/>
      <protection/>
    </xf>
    <xf numFmtId="0" fontId="13" fillId="0" borderId="0" xfId="22" applyFont="1" applyAlignment="1">
      <alignment horizontal="right"/>
      <protection/>
    </xf>
    <xf numFmtId="0" fontId="12" fillId="0" borderId="0" xfId="22" applyAlignment="1">
      <alignment horizontal="left"/>
      <protection/>
    </xf>
    <xf numFmtId="0" fontId="14" fillId="0" borderId="0" xfId="22" applyFont="1" applyAlignment="1">
      <alignment horizontal="right"/>
      <protection/>
    </xf>
    <xf numFmtId="5" fontId="12" fillId="0" borderId="0" xfId="22" applyNumberFormat="1">
      <alignment/>
      <protection/>
    </xf>
    <xf numFmtId="0" fontId="12" fillId="0" borderId="0" xfId="22" applyAlignment="1">
      <alignment horizontal="right"/>
      <protection/>
    </xf>
    <xf numFmtId="4" fontId="12" fillId="0" borderId="0" xfId="22" applyNumberFormat="1">
      <alignment/>
      <protection/>
    </xf>
    <xf numFmtId="9" fontId="12" fillId="0" borderId="0" xfId="22" applyNumberFormat="1">
      <alignment/>
      <protection/>
    </xf>
    <xf numFmtId="169" fontId="12" fillId="0" borderId="0" xfId="22" applyNumberFormat="1">
      <alignment/>
      <protection/>
    </xf>
    <xf numFmtId="0" fontId="18" fillId="0" borderId="0" xfId="22" applyFont="1" applyAlignment="1">
      <alignment horizontal="center"/>
      <protection/>
    </xf>
    <xf numFmtId="3" fontId="12" fillId="0" borderId="0" xfId="22" applyNumberFormat="1">
      <alignmen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REPORT3" xfId="21"/>
    <cellStyle name="Normal_REPORT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Deterministic P&amp;L  Forecast</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'Deterministic-EQA'!$F$9:$I$9</c:f>
              <c:numCache>
                <c:ptCount val="4"/>
                <c:pt idx="0">
                  <c:v>355342.9999999999</c:v>
                </c:pt>
                <c:pt idx="1">
                  <c:v>355342.9999999999</c:v>
                </c:pt>
                <c:pt idx="2">
                  <c:v>355342.9999999999</c:v>
                </c:pt>
                <c:pt idx="3">
                  <c:v>355342.9999999999</c:v>
                </c:pt>
              </c:numCache>
            </c:numRef>
          </c:val>
          <c:smooth val="0"/>
        </c:ser>
        <c:marker val="1"/>
        <c:axId val="46446912"/>
        <c:axId val="15369025"/>
      </c:lineChart>
      <c:catAx>
        <c:axId val="46446912"/>
        <c:scaling>
          <c:orientation val="minMax"/>
        </c:scaling>
        <c:axPos val="b"/>
        <c:title>
          <c:tx>
            <c:rich>
              <a:bodyPr vert="horz" rot="0" anchor="ctr"/>
              <a:lstStyle/>
              <a:p>
                <a:pPr algn="ctr">
                  <a:defRPr/>
                </a:pPr>
                <a:r>
                  <a:rPr lang="en-US" cap="none" sz="800" b="1" i="0" u="none" baseline="0">
                    <a:latin typeface="Arial"/>
                    <a:ea typeface="Arial"/>
                    <a:cs typeface="Arial"/>
                  </a:rPr>
                  <a:t>Quarter</a:t>
                </a:r>
              </a:p>
            </c:rich>
          </c:tx>
          <c:layout/>
          <c:overlay val="0"/>
          <c:spPr>
            <a:noFill/>
            <a:ln>
              <a:noFill/>
            </a:ln>
          </c:spPr>
        </c:title>
        <c:delete val="0"/>
        <c:numFmt formatCode="General" sourceLinked="1"/>
        <c:majorTickMark val="out"/>
        <c:minorTickMark val="none"/>
        <c:tickLblPos val="nextTo"/>
        <c:crossAx val="15369025"/>
        <c:crosses val="autoZero"/>
        <c:auto val="1"/>
        <c:lblOffset val="100"/>
        <c:noMultiLvlLbl val="0"/>
      </c:catAx>
      <c:valAx>
        <c:axId val="15369025"/>
        <c:scaling>
          <c:orientation val="minMax"/>
        </c:scaling>
        <c:axPos val="l"/>
        <c:delete val="0"/>
        <c:numFmt formatCode="General" sourceLinked="1"/>
        <c:majorTickMark val="out"/>
        <c:minorTickMark val="none"/>
        <c:tickLblPos val="nextTo"/>
        <c:crossAx val="46446912"/>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 Id="rId7" Type="http://schemas.openxmlformats.org/officeDocument/2006/relationships/image" Target="../media/image22.emf" /><Relationship Id="rId8" Type="http://schemas.openxmlformats.org/officeDocument/2006/relationships/image" Target="../media/image23.emf" /><Relationship Id="rId9" Type="http://schemas.openxmlformats.org/officeDocument/2006/relationships/image" Target="../media/image24.emf" /><Relationship Id="rId10" Type="http://schemas.openxmlformats.org/officeDocument/2006/relationships/image" Target="../media/image25.emf" /><Relationship Id="rId11" Type="http://schemas.openxmlformats.org/officeDocument/2006/relationships/image" Target="../media/image26.emf" /><Relationship Id="rId12" Type="http://schemas.openxmlformats.org/officeDocument/2006/relationships/image" Target="../media/image27.emf" /><Relationship Id="rId13" Type="http://schemas.openxmlformats.org/officeDocument/2006/relationships/image" Target="../media/image28.emf" /><Relationship Id="rId14" Type="http://schemas.openxmlformats.org/officeDocument/2006/relationships/image" Target="../media/image29.emf" /><Relationship Id="rId15" Type="http://schemas.openxmlformats.org/officeDocument/2006/relationships/image" Target="../media/image30.emf" /><Relationship Id="rId16" Type="http://schemas.openxmlformats.org/officeDocument/2006/relationships/image" Target="../media/image3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11</xdr:row>
      <xdr:rowOff>19050</xdr:rowOff>
    </xdr:from>
    <xdr:to>
      <xdr:col>9</xdr:col>
      <xdr:colOff>400050</xdr:colOff>
      <xdr:row>27</xdr:row>
      <xdr:rowOff>66675</xdr:rowOff>
    </xdr:to>
    <xdr:graphicFrame>
      <xdr:nvGraphicFramePr>
        <xdr:cNvPr id="1" name="Chart 1"/>
        <xdr:cNvGraphicFramePr/>
      </xdr:nvGraphicFramePr>
      <xdr:xfrm>
        <a:off x="3105150" y="2228850"/>
        <a:ext cx="4238625" cy="2638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25</xdr:row>
      <xdr:rowOff>133350</xdr:rowOff>
    </xdr:from>
    <xdr:to>
      <xdr:col>3</xdr:col>
      <xdr:colOff>333375</xdr:colOff>
      <xdr:row>30</xdr:row>
      <xdr:rowOff>19050</xdr:rowOff>
    </xdr:to>
    <xdr:sp>
      <xdr:nvSpPr>
        <xdr:cNvPr id="1" name="TextBox 7"/>
        <xdr:cNvSpPr txBox="1">
          <a:spLocks noChangeArrowheads="1"/>
        </xdr:cNvSpPr>
      </xdr:nvSpPr>
      <xdr:spPr>
        <a:xfrm>
          <a:off x="228600" y="4305300"/>
          <a:ext cx="2609850" cy="7239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Each quarter has 13 weeks, but the worksheet shows only 4 per quarter - the others, weeks 3 through 11, have been hidden.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28</xdr:row>
      <xdr:rowOff>0</xdr:rowOff>
    </xdr:from>
    <xdr:to>
      <xdr:col>7</xdr:col>
      <xdr:colOff>971550</xdr:colOff>
      <xdr:row>39</xdr:row>
      <xdr:rowOff>85725</xdr:rowOff>
    </xdr:to>
    <xdr:pic>
      <xdr:nvPicPr>
        <xdr:cNvPr id="1" name="Picture 1"/>
        <xdr:cNvPicPr preferRelativeResize="1">
          <a:picLocks noChangeAspect="1"/>
        </xdr:cNvPicPr>
      </xdr:nvPicPr>
      <xdr:blipFill>
        <a:blip r:embed="rId1"/>
        <a:stretch>
          <a:fillRect/>
        </a:stretch>
      </xdr:blipFill>
      <xdr:spPr>
        <a:xfrm>
          <a:off x="514350" y="4533900"/>
          <a:ext cx="3657600" cy="1866900"/>
        </a:xfrm>
        <a:prstGeom prst="rect">
          <a:avLst/>
        </a:prstGeom>
        <a:noFill/>
        <a:ln w="1" cmpd="sng">
          <a:noFill/>
        </a:ln>
      </xdr:spPr>
    </xdr:pic>
    <xdr:clientData/>
  </xdr:twoCellAnchor>
  <xdr:twoCellAnchor editAs="oneCell">
    <xdr:from>
      <xdr:col>2</xdr:col>
      <xdr:colOff>0</xdr:colOff>
      <xdr:row>80</xdr:row>
      <xdr:rowOff>0</xdr:rowOff>
    </xdr:from>
    <xdr:to>
      <xdr:col>7</xdr:col>
      <xdr:colOff>971550</xdr:colOff>
      <xdr:row>91</xdr:row>
      <xdr:rowOff>85725</xdr:rowOff>
    </xdr:to>
    <xdr:pic>
      <xdr:nvPicPr>
        <xdr:cNvPr id="2" name="Picture 2"/>
        <xdr:cNvPicPr preferRelativeResize="1">
          <a:picLocks noChangeAspect="1"/>
        </xdr:cNvPicPr>
      </xdr:nvPicPr>
      <xdr:blipFill>
        <a:blip r:embed="rId2"/>
        <a:stretch>
          <a:fillRect/>
        </a:stretch>
      </xdr:blipFill>
      <xdr:spPr>
        <a:xfrm>
          <a:off x="514350" y="12954000"/>
          <a:ext cx="3657600" cy="1866900"/>
        </a:xfrm>
        <a:prstGeom prst="rect">
          <a:avLst/>
        </a:prstGeom>
        <a:noFill/>
        <a:ln w="1" cmpd="sng">
          <a:noFill/>
        </a:ln>
      </xdr:spPr>
    </xdr:pic>
    <xdr:clientData/>
  </xdr:twoCellAnchor>
  <xdr:twoCellAnchor editAs="oneCell">
    <xdr:from>
      <xdr:col>2</xdr:col>
      <xdr:colOff>0</xdr:colOff>
      <xdr:row>132</xdr:row>
      <xdr:rowOff>0</xdr:rowOff>
    </xdr:from>
    <xdr:to>
      <xdr:col>7</xdr:col>
      <xdr:colOff>962025</xdr:colOff>
      <xdr:row>143</xdr:row>
      <xdr:rowOff>28575</xdr:rowOff>
    </xdr:to>
    <xdr:pic>
      <xdr:nvPicPr>
        <xdr:cNvPr id="3" name="Picture 3"/>
        <xdr:cNvPicPr preferRelativeResize="1">
          <a:picLocks noChangeAspect="1"/>
        </xdr:cNvPicPr>
      </xdr:nvPicPr>
      <xdr:blipFill>
        <a:blip r:embed="rId3"/>
        <a:stretch>
          <a:fillRect/>
        </a:stretch>
      </xdr:blipFill>
      <xdr:spPr>
        <a:xfrm>
          <a:off x="514350" y="21374100"/>
          <a:ext cx="3648075" cy="1809750"/>
        </a:xfrm>
        <a:prstGeom prst="rect">
          <a:avLst/>
        </a:prstGeom>
        <a:noFill/>
        <a:ln w="1" cmpd="sng">
          <a:noFill/>
        </a:ln>
      </xdr:spPr>
    </xdr:pic>
    <xdr:clientData/>
  </xdr:twoCellAnchor>
  <xdr:twoCellAnchor editAs="oneCell">
    <xdr:from>
      <xdr:col>2</xdr:col>
      <xdr:colOff>0</xdr:colOff>
      <xdr:row>184</xdr:row>
      <xdr:rowOff>0</xdr:rowOff>
    </xdr:from>
    <xdr:to>
      <xdr:col>7</xdr:col>
      <xdr:colOff>971550</xdr:colOff>
      <xdr:row>195</xdr:row>
      <xdr:rowOff>85725</xdr:rowOff>
    </xdr:to>
    <xdr:pic>
      <xdr:nvPicPr>
        <xdr:cNvPr id="4" name="Picture 4"/>
        <xdr:cNvPicPr preferRelativeResize="1">
          <a:picLocks noChangeAspect="1"/>
        </xdr:cNvPicPr>
      </xdr:nvPicPr>
      <xdr:blipFill>
        <a:blip r:embed="rId4"/>
        <a:stretch>
          <a:fillRect/>
        </a:stretch>
      </xdr:blipFill>
      <xdr:spPr>
        <a:xfrm>
          <a:off x="514350" y="29794200"/>
          <a:ext cx="3657600" cy="1866900"/>
        </a:xfrm>
        <a:prstGeom prst="rect">
          <a:avLst/>
        </a:prstGeom>
        <a:noFill/>
        <a:ln w="1" cmpd="sng">
          <a:noFill/>
        </a:ln>
      </xdr:spPr>
    </xdr:pic>
    <xdr:clientData/>
  </xdr:twoCellAnchor>
  <xdr:twoCellAnchor editAs="oneCell">
    <xdr:from>
      <xdr:col>2</xdr:col>
      <xdr:colOff>0</xdr:colOff>
      <xdr:row>236</xdr:row>
      <xdr:rowOff>0</xdr:rowOff>
    </xdr:from>
    <xdr:to>
      <xdr:col>7</xdr:col>
      <xdr:colOff>971550</xdr:colOff>
      <xdr:row>247</xdr:row>
      <xdr:rowOff>85725</xdr:rowOff>
    </xdr:to>
    <xdr:pic>
      <xdr:nvPicPr>
        <xdr:cNvPr id="5" name="Picture 5"/>
        <xdr:cNvPicPr preferRelativeResize="1">
          <a:picLocks noChangeAspect="1"/>
        </xdr:cNvPicPr>
      </xdr:nvPicPr>
      <xdr:blipFill>
        <a:blip r:embed="rId5"/>
        <a:stretch>
          <a:fillRect/>
        </a:stretch>
      </xdr:blipFill>
      <xdr:spPr>
        <a:xfrm>
          <a:off x="514350" y="38214300"/>
          <a:ext cx="3657600" cy="1866900"/>
        </a:xfrm>
        <a:prstGeom prst="rect">
          <a:avLst/>
        </a:prstGeom>
        <a:noFill/>
        <a:ln w="1" cmpd="sng">
          <a:noFill/>
        </a:ln>
      </xdr:spPr>
    </xdr:pic>
    <xdr:clientData/>
  </xdr:twoCellAnchor>
  <xdr:twoCellAnchor editAs="oneCell">
    <xdr:from>
      <xdr:col>2</xdr:col>
      <xdr:colOff>0</xdr:colOff>
      <xdr:row>288</xdr:row>
      <xdr:rowOff>0</xdr:rowOff>
    </xdr:from>
    <xdr:to>
      <xdr:col>7</xdr:col>
      <xdr:colOff>971550</xdr:colOff>
      <xdr:row>299</xdr:row>
      <xdr:rowOff>85725</xdr:rowOff>
    </xdr:to>
    <xdr:pic>
      <xdr:nvPicPr>
        <xdr:cNvPr id="6" name="Picture 6"/>
        <xdr:cNvPicPr preferRelativeResize="1">
          <a:picLocks noChangeAspect="1"/>
        </xdr:cNvPicPr>
      </xdr:nvPicPr>
      <xdr:blipFill>
        <a:blip r:embed="rId6"/>
        <a:stretch>
          <a:fillRect/>
        </a:stretch>
      </xdr:blipFill>
      <xdr:spPr>
        <a:xfrm>
          <a:off x="514350" y="46634400"/>
          <a:ext cx="3657600" cy="1866900"/>
        </a:xfrm>
        <a:prstGeom prst="rect">
          <a:avLst/>
        </a:prstGeom>
        <a:noFill/>
        <a:ln w="1" cmpd="sng">
          <a:noFill/>
        </a:ln>
      </xdr:spPr>
    </xdr:pic>
    <xdr:clientData/>
  </xdr:twoCellAnchor>
  <xdr:twoCellAnchor editAs="oneCell">
    <xdr:from>
      <xdr:col>2</xdr:col>
      <xdr:colOff>0</xdr:colOff>
      <xdr:row>340</xdr:row>
      <xdr:rowOff>0</xdr:rowOff>
    </xdr:from>
    <xdr:to>
      <xdr:col>7</xdr:col>
      <xdr:colOff>971550</xdr:colOff>
      <xdr:row>351</xdr:row>
      <xdr:rowOff>85725</xdr:rowOff>
    </xdr:to>
    <xdr:pic>
      <xdr:nvPicPr>
        <xdr:cNvPr id="7" name="Picture 7"/>
        <xdr:cNvPicPr preferRelativeResize="1">
          <a:picLocks noChangeAspect="1"/>
        </xdr:cNvPicPr>
      </xdr:nvPicPr>
      <xdr:blipFill>
        <a:blip r:embed="rId7"/>
        <a:stretch>
          <a:fillRect/>
        </a:stretch>
      </xdr:blipFill>
      <xdr:spPr>
        <a:xfrm>
          <a:off x="514350" y="55054500"/>
          <a:ext cx="3657600" cy="1866900"/>
        </a:xfrm>
        <a:prstGeom prst="rect">
          <a:avLst/>
        </a:prstGeom>
        <a:noFill/>
        <a:ln w="1" cmpd="sng">
          <a:noFill/>
        </a:ln>
      </xdr:spPr>
    </xdr:pic>
    <xdr:clientData/>
  </xdr:twoCellAnchor>
  <xdr:twoCellAnchor editAs="oneCell">
    <xdr:from>
      <xdr:col>2</xdr:col>
      <xdr:colOff>0</xdr:colOff>
      <xdr:row>392</xdr:row>
      <xdr:rowOff>0</xdr:rowOff>
    </xdr:from>
    <xdr:to>
      <xdr:col>7</xdr:col>
      <xdr:colOff>971550</xdr:colOff>
      <xdr:row>403</xdr:row>
      <xdr:rowOff>85725</xdr:rowOff>
    </xdr:to>
    <xdr:pic>
      <xdr:nvPicPr>
        <xdr:cNvPr id="8" name="Picture 8"/>
        <xdr:cNvPicPr preferRelativeResize="1">
          <a:picLocks noChangeAspect="1"/>
        </xdr:cNvPicPr>
      </xdr:nvPicPr>
      <xdr:blipFill>
        <a:blip r:embed="rId8"/>
        <a:stretch>
          <a:fillRect/>
        </a:stretch>
      </xdr:blipFill>
      <xdr:spPr>
        <a:xfrm>
          <a:off x="514350" y="63474600"/>
          <a:ext cx="3657600" cy="1866900"/>
        </a:xfrm>
        <a:prstGeom prst="rect">
          <a:avLst/>
        </a:prstGeom>
        <a:noFill/>
        <a:ln w="1" cmpd="sng">
          <a:noFill/>
        </a:ln>
      </xdr:spPr>
    </xdr:pic>
    <xdr:clientData/>
  </xdr:twoCellAnchor>
  <xdr:twoCellAnchor editAs="oneCell">
    <xdr:from>
      <xdr:col>2</xdr:col>
      <xdr:colOff>0</xdr:colOff>
      <xdr:row>444</xdr:row>
      <xdr:rowOff>0</xdr:rowOff>
    </xdr:from>
    <xdr:to>
      <xdr:col>7</xdr:col>
      <xdr:colOff>971550</xdr:colOff>
      <xdr:row>455</xdr:row>
      <xdr:rowOff>85725</xdr:rowOff>
    </xdr:to>
    <xdr:pic>
      <xdr:nvPicPr>
        <xdr:cNvPr id="9" name="Picture 9"/>
        <xdr:cNvPicPr preferRelativeResize="1">
          <a:picLocks noChangeAspect="1"/>
        </xdr:cNvPicPr>
      </xdr:nvPicPr>
      <xdr:blipFill>
        <a:blip r:embed="rId9"/>
        <a:stretch>
          <a:fillRect/>
        </a:stretch>
      </xdr:blipFill>
      <xdr:spPr>
        <a:xfrm>
          <a:off x="514350" y="71894700"/>
          <a:ext cx="3657600" cy="1866900"/>
        </a:xfrm>
        <a:prstGeom prst="rect">
          <a:avLst/>
        </a:prstGeom>
        <a:noFill/>
        <a:ln w="1" cmpd="sng">
          <a:noFill/>
        </a:ln>
      </xdr:spPr>
    </xdr:pic>
    <xdr:clientData/>
  </xdr:twoCellAnchor>
  <xdr:twoCellAnchor editAs="oneCell">
    <xdr:from>
      <xdr:col>2</xdr:col>
      <xdr:colOff>0</xdr:colOff>
      <xdr:row>496</xdr:row>
      <xdr:rowOff>0</xdr:rowOff>
    </xdr:from>
    <xdr:to>
      <xdr:col>7</xdr:col>
      <xdr:colOff>971550</xdr:colOff>
      <xdr:row>507</xdr:row>
      <xdr:rowOff>85725</xdr:rowOff>
    </xdr:to>
    <xdr:pic>
      <xdr:nvPicPr>
        <xdr:cNvPr id="10" name="Picture 10"/>
        <xdr:cNvPicPr preferRelativeResize="1">
          <a:picLocks noChangeAspect="1"/>
        </xdr:cNvPicPr>
      </xdr:nvPicPr>
      <xdr:blipFill>
        <a:blip r:embed="rId10"/>
        <a:stretch>
          <a:fillRect/>
        </a:stretch>
      </xdr:blipFill>
      <xdr:spPr>
        <a:xfrm>
          <a:off x="514350" y="80314800"/>
          <a:ext cx="3657600" cy="1866900"/>
        </a:xfrm>
        <a:prstGeom prst="rect">
          <a:avLst/>
        </a:prstGeom>
        <a:noFill/>
        <a:ln w="1" cmpd="sng">
          <a:noFill/>
        </a:ln>
      </xdr:spPr>
    </xdr:pic>
    <xdr:clientData/>
  </xdr:twoCellAnchor>
  <xdr:twoCellAnchor editAs="oneCell">
    <xdr:from>
      <xdr:col>2</xdr:col>
      <xdr:colOff>0</xdr:colOff>
      <xdr:row>548</xdr:row>
      <xdr:rowOff>0</xdr:rowOff>
    </xdr:from>
    <xdr:to>
      <xdr:col>7</xdr:col>
      <xdr:colOff>971550</xdr:colOff>
      <xdr:row>559</xdr:row>
      <xdr:rowOff>85725</xdr:rowOff>
    </xdr:to>
    <xdr:pic>
      <xdr:nvPicPr>
        <xdr:cNvPr id="11" name="Picture 11"/>
        <xdr:cNvPicPr preferRelativeResize="1">
          <a:picLocks noChangeAspect="1"/>
        </xdr:cNvPicPr>
      </xdr:nvPicPr>
      <xdr:blipFill>
        <a:blip r:embed="rId11"/>
        <a:stretch>
          <a:fillRect/>
        </a:stretch>
      </xdr:blipFill>
      <xdr:spPr>
        <a:xfrm>
          <a:off x="514350" y="88734900"/>
          <a:ext cx="3657600" cy="1866900"/>
        </a:xfrm>
        <a:prstGeom prst="rect">
          <a:avLst/>
        </a:prstGeom>
        <a:noFill/>
        <a:ln w="1" cmpd="sng">
          <a:noFill/>
        </a:ln>
      </xdr:spPr>
    </xdr:pic>
    <xdr:clientData/>
  </xdr:twoCellAnchor>
  <xdr:twoCellAnchor editAs="oneCell">
    <xdr:from>
      <xdr:col>2</xdr:col>
      <xdr:colOff>0</xdr:colOff>
      <xdr:row>600</xdr:row>
      <xdr:rowOff>0</xdr:rowOff>
    </xdr:from>
    <xdr:to>
      <xdr:col>7</xdr:col>
      <xdr:colOff>971550</xdr:colOff>
      <xdr:row>611</xdr:row>
      <xdr:rowOff>85725</xdr:rowOff>
    </xdr:to>
    <xdr:pic>
      <xdr:nvPicPr>
        <xdr:cNvPr id="12" name="Picture 12"/>
        <xdr:cNvPicPr preferRelativeResize="1">
          <a:picLocks noChangeAspect="1"/>
        </xdr:cNvPicPr>
      </xdr:nvPicPr>
      <xdr:blipFill>
        <a:blip r:embed="rId12"/>
        <a:stretch>
          <a:fillRect/>
        </a:stretch>
      </xdr:blipFill>
      <xdr:spPr>
        <a:xfrm>
          <a:off x="514350" y="97155000"/>
          <a:ext cx="3657600" cy="1866900"/>
        </a:xfrm>
        <a:prstGeom prst="rect">
          <a:avLst/>
        </a:prstGeom>
        <a:noFill/>
        <a:ln w="1" cmpd="sng">
          <a:noFill/>
        </a:ln>
      </xdr:spPr>
    </xdr:pic>
    <xdr:clientData/>
  </xdr:twoCellAnchor>
  <xdr:twoCellAnchor editAs="oneCell">
    <xdr:from>
      <xdr:col>6</xdr:col>
      <xdr:colOff>200025</xdr:colOff>
      <xdr:row>634</xdr:row>
      <xdr:rowOff>0</xdr:rowOff>
    </xdr:from>
    <xdr:to>
      <xdr:col>8</xdr:col>
      <xdr:colOff>619125</xdr:colOff>
      <xdr:row>638</xdr:row>
      <xdr:rowOff>152400</xdr:rowOff>
    </xdr:to>
    <xdr:pic>
      <xdr:nvPicPr>
        <xdr:cNvPr id="13" name="Picture 13"/>
        <xdr:cNvPicPr preferRelativeResize="1">
          <a:picLocks noChangeAspect="1"/>
        </xdr:cNvPicPr>
      </xdr:nvPicPr>
      <xdr:blipFill>
        <a:blip r:embed="rId13"/>
        <a:stretch>
          <a:fillRect/>
        </a:stretch>
      </xdr:blipFill>
      <xdr:spPr>
        <a:xfrm>
          <a:off x="3048000" y="102660450"/>
          <a:ext cx="1819275" cy="800100"/>
        </a:xfrm>
        <a:prstGeom prst="rect">
          <a:avLst/>
        </a:prstGeom>
        <a:noFill/>
        <a:ln w="1" cmpd="sng">
          <a:noFill/>
        </a:ln>
      </xdr:spPr>
    </xdr:pic>
    <xdr:clientData/>
  </xdr:twoCellAnchor>
  <xdr:twoCellAnchor editAs="oneCell">
    <xdr:from>
      <xdr:col>6</xdr:col>
      <xdr:colOff>200025</xdr:colOff>
      <xdr:row>645</xdr:row>
      <xdr:rowOff>0</xdr:rowOff>
    </xdr:from>
    <xdr:to>
      <xdr:col>8</xdr:col>
      <xdr:colOff>619125</xdr:colOff>
      <xdr:row>649</xdr:row>
      <xdr:rowOff>152400</xdr:rowOff>
    </xdr:to>
    <xdr:pic>
      <xdr:nvPicPr>
        <xdr:cNvPr id="14" name="Picture 14"/>
        <xdr:cNvPicPr preferRelativeResize="1">
          <a:picLocks noChangeAspect="1"/>
        </xdr:cNvPicPr>
      </xdr:nvPicPr>
      <xdr:blipFill>
        <a:blip r:embed="rId14"/>
        <a:stretch>
          <a:fillRect/>
        </a:stretch>
      </xdr:blipFill>
      <xdr:spPr>
        <a:xfrm>
          <a:off x="3048000" y="104441625"/>
          <a:ext cx="1819275" cy="800100"/>
        </a:xfrm>
        <a:prstGeom prst="rect">
          <a:avLst/>
        </a:prstGeom>
        <a:noFill/>
        <a:ln w="1" cmpd="sng">
          <a:noFill/>
        </a:ln>
      </xdr:spPr>
    </xdr:pic>
    <xdr:clientData/>
  </xdr:twoCellAnchor>
  <xdr:twoCellAnchor editAs="oneCell">
    <xdr:from>
      <xdr:col>6</xdr:col>
      <xdr:colOff>200025</xdr:colOff>
      <xdr:row>656</xdr:row>
      <xdr:rowOff>0</xdr:rowOff>
    </xdr:from>
    <xdr:to>
      <xdr:col>8</xdr:col>
      <xdr:colOff>619125</xdr:colOff>
      <xdr:row>660</xdr:row>
      <xdr:rowOff>152400</xdr:rowOff>
    </xdr:to>
    <xdr:pic>
      <xdr:nvPicPr>
        <xdr:cNvPr id="15" name="Picture 15"/>
        <xdr:cNvPicPr preferRelativeResize="1">
          <a:picLocks noChangeAspect="1"/>
        </xdr:cNvPicPr>
      </xdr:nvPicPr>
      <xdr:blipFill>
        <a:blip r:embed="rId15"/>
        <a:stretch>
          <a:fillRect/>
        </a:stretch>
      </xdr:blipFill>
      <xdr:spPr>
        <a:xfrm>
          <a:off x="3048000" y="106222800"/>
          <a:ext cx="1819275" cy="800100"/>
        </a:xfrm>
        <a:prstGeom prst="rect">
          <a:avLst/>
        </a:prstGeom>
        <a:noFill/>
        <a:ln w="1" cmpd="sng">
          <a:noFill/>
        </a:ln>
      </xdr:spPr>
    </xdr:pic>
    <xdr:clientData/>
  </xdr:twoCellAnchor>
  <xdr:twoCellAnchor editAs="oneCell">
    <xdr:from>
      <xdr:col>6</xdr:col>
      <xdr:colOff>200025</xdr:colOff>
      <xdr:row>667</xdr:row>
      <xdr:rowOff>0</xdr:rowOff>
    </xdr:from>
    <xdr:to>
      <xdr:col>8</xdr:col>
      <xdr:colOff>619125</xdr:colOff>
      <xdr:row>671</xdr:row>
      <xdr:rowOff>152400</xdr:rowOff>
    </xdr:to>
    <xdr:pic>
      <xdr:nvPicPr>
        <xdr:cNvPr id="16" name="Picture 16"/>
        <xdr:cNvPicPr preferRelativeResize="1">
          <a:picLocks noChangeAspect="1"/>
        </xdr:cNvPicPr>
      </xdr:nvPicPr>
      <xdr:blipFill>
        <a:blip r:embed="rId16"/>
        <a:stretch>
          <a:fillRect/>
        </a:stretch>
      </xdr:blipFill>
      <xdr:spPr>
        <a:xfrm>
          <a:off x="3048000" y="108003975"/>
          <a:ext cx="1819275" cy="8001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28</xdr:row>
      <xdr:rowOff>0</xdr:rowOff>
    </xdr:from>
    <xdr:to>
      <xdr:col>7</xdr:col>
      <xdr:colOff>971550</xdr:colOff>
      <xdr:row>39</xdr:row>
      <xdr:rowOff>85725</xdr:rowOff>
    </xdr:to>
    <xdr:pic>
      <xdr:nvPicPr>
        <xdr:cNvPr id="1" name="Picture 1"/>
        <xdr:cNvPicPr preferRelativeResize="1">
          <a:picLocks noChangeAspect="1"/>
        </xdr:cNvPicPr>
      </xdr:nvPicPr>
      <xdr:blipFill>
        <a:blip r:embed="rId1"/>
        <a:stretch>
          <a:fillRect/>
        </a:stretch>
      </xdr:blipFill>
      <xdr:spPr>
        <a:xfrm>
          <a:off x="514350" y="4533900"/>
          <a:ext cx="3657600" cy="1866900"/>
        </a:xfrm>
        <a:prstGeom prst="rect">
          <a:avLst/>
        </a:prstGeom>
        <a:noFill/>
        <a:ln w="1" cmpd="sng">
          <a:noFill/>
        </a:ln>
      </xdr:spPr>
    </xdr:pic>
    <xdr:clientData/>
  </xdr:twoCellAnchor>
  <xdr:twoCellAnchor editAs="oneCell">
    <xdr:from>
      <xdr:col>2</xdr:col>
      <xdr:colOff>0</xdr:colOff>
      <xdr:row>80</xdr:row>
      <xdr:rowOff>0</xdr:rowOff>
    </xdr:from>
    <xdr:to>
      <xdr:col>7</xdr:col>
      <xdr:colOff>971550</xdr:colOff>
      <xdr:row>91</xdr:row>
      <xdr:rowOff>85725</xdr:rowOff>
    </xdr:to>
    <xdr:pic>
      <xdr:nvPicPr>
        <xdr:cNvPr id="2" name="Picture 2"/>
        <xdr:cNvPicPr preferRelativeResize="1">
          <a:picLocks noChangeAspect="1"/>
        </xdr:cNvPicPr>
      </xdr:nvPicPr>
      <xdr:blipFill>
        <a:blip r:embed="rId2"/>
        <a:stretch>
          <a:fillRect/>
        </a:stretch>
      </xdr:blipFill>
      <xdr:spPr>
        <a:xfrm>
          <a:off x="514350" y="12954000"/>
          <a:ext cx="3657600" cy="1866900"/>
        </a:xfrm>
        <a:prstGeom prst="rect">
          <a:avLst/>
        </a:prstGeom>
        <a:noFill/>
        <a:ln w="1" cmpd="sng">
          <a:noFill/>
        </a:ln>
      </xdr:spPr>
    </xdr:pic>
    <xdr:clientData/>
  </xdr:twoCellAnchor>
  <xdr:twoCellAnchor editAs="oneCell">
    <xdr:from>
      <xdr:col>2</xdr:col>
      <xdr:colOff>0</xdr:colOff>
      <xdr:row>132</xdr:row>
      <xdr:rowOff>0</xdr:rowOff>
    </xdr:from>
    <xdr:to>
      <xdr:col>7</xdr:col>
      <xdr:colOff>962025</xdr:colOff>
      <xdr:row>143</xdr:row>
      <xdr:rowOff>28575</xdr:rowOff>
    </xdr:to>
    <xdr:pic>
      <xdr:nvPicPr>
        <xdr:cNvPr id="3" name="Picture 3"/>
        <xdr:cNvPicPr preferRelativeResize="1">
          <a:picLocks noChangeAspect="1"/>
        </xdr:cNvPicPr>
      </xdr:nvPicPr>
      <xdr:blipFill>
        <a:blip r:embed="rId3"/>
        <a:stretch>
          <a:fillRect/>
        </a:stretch>
      </xdr:blipFill>
      <xdr:spPr>
        <a:xfrm>
          <a:off x="514350" y="21374100"/>
          <a:ext cx="3648075" cy="1809750"/>
        </a:xfrm>
        <a:prstGeom prst="rect">
          <a:avLst/>
        </a:prstGeom>
        <a:noFill/>
        <a:ln w="1" cmpd="sng">
          <a:noFill/>
        </a:ln>
      </xdr:spPr>
    </xdr:pic>
    <xdr:clientData/>
  </xdr:twoCellAnchor>
  <xdr:twoCellAnchor editAs="oneCell">
    <xdr:from>
      <xdr:col>2</xdr:col>
      <xdr:colOff>0</xdr:colOff>
      <xdr:row>184</xdr:row>
      <xdr:rowOff>0</xdr:rowOff>
    </xdr:from>
    <xdr:to>
      <xdr:col>7</xdr:col>
      <xdr:colOff>971550</xdr:colOff>
      <xdr:row>195</xdr:row>
      <xdr:rowOff>85725</xdr:rowOff>
    </xdr:to>
    <xdr:pic>
      <xdr:nvPicPr>
        <xdr:cNvPr id="4" name="Picture 4"/>
        <xdr:cNvPicPr preferRelativeResize="1">
          <a:picLocks noChangeAspect="1"/>
        </xdr:cNvPicPr>
      </xdr:nvPicPr>
      <xdr:blipFill>
        <a:blip r:embed="rId4"/>
        <a:stretch>
          <a:fillRect/>
        </a:stretch>
      </xdr:blipFill>
      <xdr:spPr>
        <a:xfrm>
          <a:off x="514350" y="29794200"/>
          <a:ext cx="3657600" cy="1866900"/>
        </a:xfrm>
        <a:prstGeom prst="rect">
          <a:avLst/>
        </a:prstGeom>
        <a:noFill/>
        <a:ln w="1" cmpd="sng">
          <a:noFill/>
        </a:ln>
      </xdr:spPr>
    </xdr:pic>
    <xdr:clientData/>
  </xdr:twoCellAnchor>
  <xdr:twoCellAnchor editAs="oneCell">
    <xdr:from>
      <xdr:col>2</xdr:col>
      <xdr:colOff>0</xdr:colOff>
      <xdr:row>236</xdr:row>
      <xdr:rowOff>0</xdr:rowOff>
    </xdr:from>
    <xdr:to>
      <xdr:col>7</xdr:col>
      <xdr:colOff>971550</xdr:colOff>
      <xdr:row>247</xdr:row>
      <xdr:rowOff>85725</xdr:rowOff>
    </xdr:to>
    <xdr:pic>
      <xdr:nvPicPr>
        <xdr:cNvPr id="5" name="Picture 5"/>
        <xdr:cNvPicPr preferRelativeResize="1">
          <a:picLocks noChangeAspect="1"/>
        </xdr:cNvPicPr>
      </xdr:nvPicPr>
      <xdr:blipFill>
        <a:blip r:embed="rId5"/>
        <a:stretch>
          <a:fillRect/>
        </a:stretch>
      </xdr:blipFill>
      <xdr:spPr>
        <a:xfrm>
          <a:off x="514350" y="38214300"/>
          <a:ext cx="3657600" cy="1866900"/>
        </a:xfrm>
        <a:prstGeom prst="rect">
          <a:avLst/>
        </a:prstGeom>
        <a:noFill/>
        <a:ln w="1" cmpd="sng">
          <a:noFill/>
        </a:ln>
      </xdr:spPr>
    </xdr:pic>
    <xdr:clientData/>
  </xdr:twoCellAnchor>
  <xdr:twoCellAnchor editAs="oneCell">
    <xdr:from>
      <xdr:col>2</xdr:col>
      <xdr:colOff>0</xdr:colOff>
      <xdr:row>288</xdr:row>
      <xdr:rowOff>0</xdr:rowOff>
    </xdr:from>
    <xdr:to>
      <xdr:col>7</xdr:col>
      <xdr:colOff>971550</xdr:colOff>
      <xdr:row>299</xdr:row>
      <xdr:rowOff>85725</xdr:rowOff>
    </xdr:to>
    <xdr:pic>
      <xdr:nvPicPr>
        <xdr:cNvPr id="6" name="Picture 6"/>
        <xdr:cNvPicPr preferRelativeResize="1">
          <a:picLocks noChangeAspect="1"/>
        </xdr:cNvPicPr>
      </xdr:nvPicPr>
      <xdr:blipFill>
        <a:blip r:embed="rId6"/>
        <a:stretch>
          <a:fillRect/>
        </a:stretch>
      </xdr:blipFill>
      <xdr:spPr>
        <a:xfrm>
          <a:off x="514350" y="46634400"/>
          <a:ext cx="3657600" cy="1866900"/>
        </a:xfrm>
        <a:prstGeom prst="rect">
          <a:avLst/>
        </a:prstGeom>
        <a:noFill/>
        <a:ln w="1" cmpd="sng">
          <a:noFill/>
        </a:ln>
      </xdr:spPr>
    </xdr:pic>
    <xdr:clientData/>
  </xdr:twoCellAnchor>
  <xdr:twoCellAnchor editAs="oneCell">
    <xdr:from>
      <xdr:col>2</xdr:col>
      <xdr:colOff>0</xdr:colOff>
      <xdr:row>340</xdr:row>
      <xdr:rowOff>0</xdr:rowOff>
    </xdr:from>
    <xdr:to>
      <xdr:col>7</xdr:col>
      <xdr:colOff>971550</xdr:colOff>
      <xdr:row>351</xdr:row>
      <xdr:rowOff>85725</xdr:rowOff>
    </xdr:to>
    <xdr:pic>
      <xdr:nvPicPr>
        <xdr:cNvPr id="7" name="Picture 7"/>
        <xdr:cNvPicPr preferRelativeResize="1">
          <a:picLocks noChangeAspect="1"/>
        </xdr:cNvPicPr>
      </xdr:nvPicPr>
      <xdr:blipFill>
        <a:blip r:embed="rId7"/>
        <a:stretch>
          <a:fillRect/>
        </a:stretch>
      </xdr:blipFill>
      <xdr:spPr>
        <a:xfrm>
          <a:off x="514350" y="55054500"/>
          <a:ext cx="3657600" cy="1866900"/>
        </a:xfrm>
        <a:prstGeom prst="rect">
          <a:avLst/>
        </a:prstGeom>
        <a:noFill/>
        <a:ln w="1" cmpd="sng">
          <a:noFill/>
        </a:ln>
      </xdr:spPr>
    </xdr:pic>
    <xdr:clientData/>
  </xdr:twoCellAnchor>
  <xdr:twoCellAnchor editAs="oneCell">
    <xdr:from>
      <xdr:col>2</xdr:col>
      <xdr:colOff>0</xdr:colOff>
      <xdr:row>392</xdr:row>
      <xdr:rowOff>0</xdr:rowOff>
    </xdr:from>
    <xdr:to>
      <xdr:col>7</xdr:col>
      <xdr:colOff>971550</xdr:colOff>
      <xdr:row>403</xdr:row>
      <xdr:rowOff>85725</xdr:rowOff>
    </xdr:to>
    <xdr:pic>
      <xdr:nvPicPr>
        <xdr:cNvPr id="8" name="Picture 8"/>
        <xdr:cNvPicPr preferRelativeResize="1">
          <a:picLocks noChangeAspect="1"/>
        </xdr:cNvPicPr>
      </xdr:nvPicPr>
      <xdr:blipFill>
        <a:blip r:embed="rId8"/>
        <a:stretch>
          <a:fillRect/>
        </a:stretch>
      </xdr:blipFill>
      <xdr:spPr>
        <a:xfrm>
          <a:off x="514350" y="63474600"/>
          <a:ext cx="3657600" cy="1866900"/>
        </a:xfrm>
        <a:prstGeom prst="rect">
          <a:avLst/>
        </a:prstGeom>
        <a:noFill/>
        <a:ln w="1" cmpd="sng">
          <a:noFill/>
        </a:ln>
      </xdr:spPr>
    </xdr:pic>
    <xdr:clientData/>
  </xdr:twoCellAnchor>
  <xdr:twoCellAnchor editAs="oneCell">
    <xdr:from>
      <xdr:col>2</xdr:col>
      <xdr:colOff>0</xdr:colOff>
      <xdr:row>444</xdr:row>
      <xdr:rowOff>0</xdr:rowOff>
    </xdr:from>
    <xdr:to>
      <xdr:col>7</xdr:col>
      <xdr:colOff>971550</xdr:colOff>
      <xdr:row>455</xdr:row>
      <xdr:rowOff>85725</xdr:rowOff>
    </xdr:to>
    <xdr:pic>
      <xdr:nvPicPr>
        <xdr:cNvPr id="9" name="Picture 9"/>
        <xdr:cNvPicPr preferRelativeResize="1">
          <a:picLocks noChangeAspect="1"/>
        </xdr:cNvPicPr>
      </xdr:nvPicPr>
      <xdr:blipFill>
        <a:blip r:embed="rId9"/>
        <a:stretch>
          <a:fillRect/>
        </a:stretch>
      </xdr:blipFill>
      <xdr:spPr>
        <a:xfrm>
          <a:off x="514350" y="71894700"/>
          <a:ext cx="3657600" cy="1866900"/>
        </a:xfrm>
        <a:prstGeom prst="rect">
          <a:avLst/>
        </a:prstGeom>
        <a:noFill/>
        <a:ln w="1" cmpd="sng">
          <a:noFill/>
        </a:ln>
      </xdr:spPr>
    </xdr:pic>
    <xdr:clientData/>
  </xdr:twoCellAnchor>
  <xdr:twoCellAnchor editAs="oneCell">
    <xdr:from>
      <xdr:col>2</xdr:col>
      <xdr:colOff>0</xdr:colOff>
      <xdr:row>496</xdr:row>
      <xdr:rowOff>0</xdr:rowOff>
    </xdr:from>
    <xdr:to>
      <xdr:col>7</xdr:col>
      <xdr:colOff>971550</xdr:colOff>
      <xdr:row>507</xdr:row>
      <xdr:rowOff>85725</xdr:rowOff>
    </xdr:to>
    <xdr:pic>
      <xdr:nvPicPr>
        <xdr:cNvPr id="10" name="Picture 10"/>
        <xdr:cNvPicPr preferRelativeResize="1">
          <a:picLocks noChangeAspect="1"/>
        </xdr:cNvPicPr>
      </xdr:nvPicPr>
      <xdr:blipFill>
        <a:blip r:embed="rId10"/>
        <a:stretch>
          <a:fillRect/>
        </a:stretch>
      </xdr:blipFill>
      <xdr:spPr>
        <a:xfrm>
          <a:off x="514350" y="80314800"/>
          <a:ext cx="3657600" cy="1866900"/>
        </a:xfrm>
        <a:prstGeom prst="rect">
          <a:avLst/>
        </a:prstGeom>
        <a:noFill/>
        <a:ln w="1" cmpd="sng">
          <a:noFill/>
        </a:ln>
      </xdr:spPr>
    </xdr:pic>
    <xdr:clientData/>
  </xdr:twoCellAnchor>
  <xdr:twoCellAnchor editAs="oneCell">
    <xdr:from>
      <xdr:col>2</xdr:col>
      <xdr:colOff>0</xdr:colOff>
      <xdr:row>548</xdr:row>
      <xdr:rowOff>0</xdr:rowOff>
    </xdr:from>
    <xdr:to>
      <xdr:col>7</xdr:col>
      <xdr:colOff>971550</xdr:colOff>
      <xdr:row>559</xdr:row>
      <xdr:rowOff>85725</xdr:rowOff>
    </xdr:to>
    <xdr:pic>
      <xdr:nvPicPr>
        <xdr:cNvPr id="11" name="Picture 11"/>
        <xdr:cNvPicPr preferRelativeResize="1">
          <a:picLocks noChangeAspect="1"/>
        </xdr:cNvPicPr>
      </xdr:nvPicPr>
      <xdr:blipFill>
        <a:blip r:embed="rId11"/>
        <a:stretch>
          <a:fillRect/>
        </a:stretch>
      </xdr:blipFill>
      <xdr:spPr>
        <a:xfrm>
          <a:off x="514350" y="88734900"/>
          <a:ext cx="3657600" cy="1866900"/>
        </a:xfrm>
        <a:prstGeom prst="rect">
          <a:avLst/>
        </a:prstGeom>
        <a:noFill/>
        <a:ln w="1" cmpd="sng">
          <a:noFill/>
        </a:ln>
      </xdr:spPr>
    </xdr:pic>
    <xdr:clientData/>
  </xdr:twoCellAnchor>
  <xdr:twoCellAnchor editAs="oneCell">
    <xdr:from>
      <xdr:col>2</xdr:col>
      <xdr:colOff>0</xdr:colOff>
      <xdr:row>600</xdr:row>
      <xdr:rowOff>0</xdr:rowOff>
    </xdr:from>
    <xdr:to>
      <xdr:col>7</xdr:col>
      <xdr:colOff>971550</xdr:colOff>
      <xdr:row>611</xdr:row>
      <xdr:rowOff>85725</xdr:rowOff>
    </xdr:to>
    <xdr:pic>
      <xdr:nvPicPr>
        <xdr:cNvPr id="12" name="Picture 12"/>
        <xdr:cNvPicPr preferRelativeResize="1">
          <a:picLocks noChangeAspect="1"/>
        </xdr:cNvPicPr>
      </xdr:nvPicPr>
      <xdr:blipFill>
        <a:blip r:embed="rId12"/>
        <a:stretch>
          <a:fillRect/>
        </a:stretch>
      </xdr:blipFill>
      <xdr:spPr>
        <a:xfrm>
          <a:off x="514350" y="97155000"/>
          <a:ext cx="3657600" cy="1866900"/>
        </a:xfrm>
        <a:prstGeom prst="rect">
          <a:avLst/>
        </a:prstGeom>
        <a:noFill/>
        <a:ln w="1" cmpd="sng">
          <a:noFill/>
        </a:ln>
      </xdr:spPr>
    </xdr:pic>
    <xdr:clientData/>
  </xdr:twoCellAnchor>
  <xdr:twoCellAnchor editAs="oneCell">
    <xdr:from>
      <xdr:col>6</xdr:col>
      <xdr:colOff>200025</xdr:colOff>
      <xdr:row>634</xdr:row>
      <xdr:rowOff>0</xdr:rowOff>
    </xdr:from>
    <xdr:to>
      <xdr:col>8</xdr:col>
      <xdr:colOff>619125</xdr:colOff>
      <xdr:row>638</xdr:row>
      <xdr:rowOff>152400</xdr:rowOff>
    </xdr:to>
    <xdr:pic>
      <xdr:nvPicPr>
        <xdr:cNvPr id="13" name="Picture 13"/>
        <xdr:cNvPicPr preferRelativeResize="1">
          <a:picLocks noChangeAspect="1"/>
        </xdr:cNvPicPr>
      </xdr:nvPicPr>
      <xdr:blipFill>
        <a:blip r:embed="rId13"/>
        <a:stretch>
          <a:fillRect/>
        </a:stretch>
      </xdr:blipFill>
      <xdr:spPr>
        <a:xfrm>
          <a:off x="3048000" y="102660450"/>
          <a:ext cx="1819275" cy="800100"/>
        </a:xfrm>
        <a:prstGeom prst="rect">
          <a:avLst/>
        </a:prstGeom>
        <a:noFill/>
        <a:ln w="1" cmpd="sng">
          <a:noFill/>
        </a:ln>
      </xdr:spPr>
    </xdr:pic>
    <xdr:clientData/>
  </xdr:twoCellAnchor>
  <xdr:twoCellAnchor editAs="oneCell">
    <xdr:from>
      <xdr:col>6</xdr:col>
      <xdr:colOff>200025</xdr:colOff>
      <xdr:row>645</xdr:row>
      <xdr:rowOff>0</xdr:rowOff>
    </xdr:from>
    <xdr:to>
      <xdr:col>8</xdr:col>
      <xdr:colOff>619125</xdr:colOff>
      <xdr:row>649</xdr:row>
      <xdr:rowOff>152400</xdr:rowOff>
    </xdr:to>
    <xdr:pic>
      <xdr:nvPicPr>
        <xdr:cNvPr id="14" name="Picture 14"/>
        <xdr:cNvPicPr preferRelativeResize="1">
          <a:picLocks noChangeAspect="1"/>
        </xdr:cNvPicPr>
      </xdr:nvPicPr>
      <xdr:blipFill>
        <a:blip r:embed="rId14"/>
        <a:stretch>
          <a:fillRect/>
        </a:stretch>
      </xdr:blipFill>
      <xdr:spPr>
        <a:xfrm>
          <a:off x="3048000" y="104441625"/>
          <a:ext cx="1819275" cy="800100"/>
        </a:xfrm>
        <a:prstGeom prst="rect">
          <a:avLst/>
        </a:prstGeom>
        <a:noFill/>
        <a:ln w="1" cmpd="sng">
          <a:noFill/>
        </a:ln>
      </xdr:spPr>
    </xdr:pic>
    <xdr:clientData/>
  </xdr:twoCellAnchor>
  <xdr:twoCellAnchor editAs="oneCell">
    <xdr:from>
      <xdr:col>6</xdr:col>
      <xdr:colOff>200025</xdr:colOff>
      <xdr:row>656</xdr:row>
      <xdr:rowOff>0</xdr:rowOff>
    </xdr:from>
    <xdr:to>
      <xdr:col>8</xdr:col>
      <xdr:colOff>619125</xdr:colOff>
      <xdr:row>660</xdr:row>
      <xdr:rowOff>152400</xdr:rowOff>
    </xdr:to>
    <xdr:pic>
      <xdr:nvPicPr>
        <xdr:cNvPr id="15" name="Picture 15"/>
        <xdr:cNvPicPr preferRelativeResize="1">
          <a:picLocks noChangeAspect="1"/>
        </xdr:cNvPicPr>
      </xdr:nvPicPr>
      <xdr:blipFill>
        <a:blip r:embed="rId15"/>
        <a:stretch>
          <a:fillRect/>
        </a:stretch>
      </xdr:blipFill>
      <xdr:spPr>
        <a:xfrm>
          <a:off x="3048000" y="106222800"/>
          <a:ext cx="1819275" cy="8001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76200</xdr:rowOff>
    </xdr:from>
    <xdr:to>
      <xdr:col>0</xdr:col>
      <xdr:colOff>0</xdr:colOff>
      <xdr:row>24</xdr:row>
      <xdr:rowOff>152400</xdr:rowOff>
    </xdr:to>
    <xdr:sp>
      <xdr:nvSpPr>
        <xdr:cNvPr id="1" name="AutoShape 2"/>
        <xdr:cNvSpPr>
          <a:spLocks/>
        </xdr:cNvSpPr>
      </xdr:nvSpPr>
      <xdr:spPr>
        <a:xfrm>
          <a:off x="0" y="2590800"/>
          <a:ext cx="0" cy="22002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Weekly returns are assumed to be normally distributed with mean zero and Std. Dev of 2.5%  . A Visual Basic routine generates a
</a:t>
          </a:r>
          <a:r>
            <a:rPr lang="en-US" cap="none" sz="1000" b="0" i="0" u="none" baseline="0">
              <a:solidFill>
                <a:srgbClr val="00FF00"/>
              </a:solidFill>
              <a:latin typeface="Arial"/>
              <a:ea typeface="Arial"/>
              <a:cs typeface="Arial"/>
            </a:rPr>
            <a:t> new sample</a:t>
          </a:r>
          <a:r>
            <a:rPr lang="en-US" cap="none" sz="1000" b="0" i="0" u="none" baseline="0">
              <a:latin typeface="Arial"/>
              <a:ea typeface="Arial"/>
              <a:cs typeface="Arial"/>
            </a:rPr>
            <a:t> when the </a:t>
          </a:r>
          <a:r>
            <a:rPr lang="en-US" cap="none" sz="1000" b="0" i="0" u="none" baseline="0">
              <a:solidFill>
                <a:srgbClr val="0000FF"/>
              </a:solidFill>
              <a:latin typeface="Arial"/>
              <a:ea typeface="Arial"/>
              <a:cs typeface="Arial"/>
            </a:rPr>
            <a:t>Generate New Sample button </a:t>
          </a:r>
          <a:r>
            <a:rPr lang="en-US" cap="none" sz="1000" b="0" i="0" u="none" baseline="0">
              <a:latin typeface="Arial"/>
              <a:ea typeface="Arial"/>
              <a:cs typeface="Arial"/>
            </a:rPr>
            <a:t>is pressed.
    </a:t>
          </a:r>
          <a:r>
            <a:rPr lang="en-US" cap="none" sz="1000" b="0" i="0" u="none" baseline="0">
              <a:solidFill>
                <a:srgbClr val="993300"/>
              </a:solidFill>
              <a:latin typeface="Arial"/>
              <a:ea typeface="Arial"/>
              <a:cs typeface="Arial"/>
            </a:rPr>
            <a:t>In the course, the  students are given only the historical sample of returns and weekly gold prices. Students will compute the sample std.dev. of returns as an estimate of the true return std.dev.</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P34"/>
  <sheetViews>
    <sheetView workbookViewId="0" topLeftCell="A1">
      <selection activeCell="F8" sqref="F8"/>
    </sheetView>
  </sheetViews>
  <sheetFormatPr defaultColWidth="9.140625" defaultRowHeight="12.75"/>
  <cols>
    <col min="1" max="1" width="23.7109375" style="0" customWidth="1"/>
    <col min="2" max="2" width="13.421875" style="0" customWidth="1"/>
    <col min="7" max="9" width="10.140625" style="0" bestFit="1" customWidth="1"/>
    <col min="10" max="10" width="10.28125" style="0" customWidth="1"/>
  </cols>
  <sheetData>
    <row r="1" spans="1:4" s="2" customFormat="1" ht="20.25">
      <c r="A1" s="1" t="s">
        <v>46</v>
      </c>
      <c r="D1" s="3"/>
    </row>
    <row r="2" spans="1:4" s="30" customFormat="1" ht="12.75" customHeight="1">
      <c r="A2" s="32" t="s">
        <v>47</v>
      </c>
      <c r="D2" s="31"/>
    </row>
    <row r="3" spans="1:4" s="30" customFormat="1" ht="12.75" customHeight="1">
      <c r="A3" s="33" t="s">
        <v>48</v>
      </c>
      <c r="D3" s="31"/>
    </row>
    <row r="4" spans="1:4" s="30" customFormat="1" ht="12.75" customHeight="1">
      <c r="A4" s="32"/>
      <c r="D4" s="31"/>
    </row>
    <row r="5" ht="12.75">
      <c r="D5" s="4"/>
    </row>
    <row r="6" spans="1:10" ht="12.75">
      <c r="A6" t="s">
        <v>12</v>
      </c>
      <c r="B6" s="25">
        <f>'Gold Returns Data'!B57</f>
        <v>320</v>
      </c>
      <c r="D6" s="6"/>
      <c r="E6" s="7"/>
      <c r="F6" s="8" t="s">
        <v>4</v>
      </c>
      <c r="G6" s="8" t="s">
        <v>5</v>
      </c>
      <c r="H6" s="8" t="s">
        <v>6</v>
      </c>
      <c r="I6" s="8" t="s">
        <v>7</v>
      </c>
      <c r="J6" s="8" t="s">
        <v>10</v>
      </c>
    </row>
    <row r="7" spans="1:10" ht="12.75">
      <c r="A7" t="s">
        <v>14</v>
      </c>
      <c r="B7" s="26">
        <v>0.031</v>
      </c>
      <c r="D7" s="6"/>
      <c r="E7" s="7"/>
      <c r="F7" s="9">
        <v>0.25</v>
      </c>
      <c r="G7" s="9">
        <v>0.25</v>
      </c>
      <c r="H7" s="9">
        <v>0.25</v>
      </c>
      <c r="I7" s="9">
        <v>0.25</v>
      </c>
      <c r="J7" s="9">
        <f>SUM(F7:I7)</f>
        <v>1</v>
      </c>
    </row>
    <row r="8" spans="4:16" ht="13.5" customHeight="1">
      <c r="D8" s="6" t="s">
        <v>3</v>
      </c>
      <c r="E8" s="7"/>
      <c r="F8" s="10">
        <f>AnnualOrder*F7</f>
        <v>10000</v>
      </c>
      <c r="G8" s="10">
        <f>AnnualOrder*G7</f>
        <v>10000</v>
      </c>
      <c r="H8" s="10">
        <f>AnnualOrder*H7</f>
        <v>10000</v>
      </c>
      <c r="I8" s="10">
        <f>AnnualOrder*I7</f>
        <v>10000</v>
      </c>
      <c r="J8" s="10">
        <f>AnnualOrder*J7</f>
        <v>40000</v>
      </c>
      <c r="K8" s="10"/>
      <c r="L8" s="10"/>
      <c r="M8" s="10"/>
      <c r="N8" s="10"/>
      <c r="O8" s="10"/>
      <c r="P8" s="10"/>
    </row>
    <row r="9" spans="1:16" ht="12.75">
      <c r="A9" t="s">
        <v>13</v>
      </c>
      <c r="B9" s="26">
        <v>9.17</v>
      </c>
      <c r="D9" s="6" t="s">
        <v>8</v>
      </c>
      <c r="E9" s="7"/>
      <c r="F9" s="11">
        <f>(UnitPrice-CostOfGoldTask2-OtherCosts)*F8-FixedCosts</f>
        <v>355342.9999999999</v>
      </c>
      <c r="G9" s="11">
        <f>(UnitPrice-CostOfGoldTask2-OtherCosts)*G8-FixedCosts</f>
        <v>355342.9999999999</v>
      </c>
      <c r="H9" s="11">
        <f>(UnitPrice-CostOfGoldTask2-OtherCosts)*H8-FixedCosts</f>
        <v>355342.9999999999</v>
      </c>
      <c r="I9" s="11">
        <f>(UnitPrice-CostOfGoldTask2-OtherCosts)*I8-FixedCosts</f>
        <v>355342.9999999999</v>
      </c>
      <c r="J9" s="11">
        <f>+SUM(F9:I9)</f>
        <v>1421371.9999999995</v>
      </c>
      <c r="K9" s="11"/>
      <c r="L9" s="11"/>
      <c r="M9" s="11"/>
      <c r="N9" s="11"/>
      <c r="O9" s="11"/>
      <c r="P9" s="11"/>
    </row>
    <row r="10" spans="4:10" ht="38.25">
      <c r="D10" s="6" t="s">
        <v>11</v>
      </c>
      <c r="E10" s="10">
        <f>MIN(F9:I9)</f>
        <v>355342.9999999999</v>
      </c>
      <c r="F10" s="7"/>
      <c r="G10" s="7"/>
      <c r="H10" s="7"/>
      <c r="I10" s="7"/>
      <c r="J10" s="7"/>
    </row>
    <row r="11" spans="1:10" ht="12.75">
      <c r="A11" t="s">
        <v>9</v>
      </c>
      <c r="B11" s="12">
        <f>B30</f>
        <v>174993</v>
      </c>
      <c r="D11" s="6"/>
      <c r="E11" s="7"/>
      <c r="F11" s="7"/>
      <c r="G11" s="7"/>
      <c r="H11" s="7"/>
      <c r="I11" s="7"/>
      <c r="J11" s="7"/>
    </row>
    <row r="12" spans="1:4" ht="12.75">
      <c r="A12" t="s">
        <v>2</v>
      </c>
      <c r="B12" s="5">
        <f>GoldPerUnit*CurrentGoldPrice*ConversionFactor</f>
        <v>90.96640000000001</v>
      </c>
      <c r="D12" s="4"/>
    </row>
    <row r="13" spans="1:4" ht="12.75">
      <c r="A13" t="s">
        <v>0</v>
      </c>
      <c r="B13" s="5">
        <f>B22</f>
        <v>36</v>
      </c>
      <c r="D13" s="4"/>
    </row>
    <row r="14" spans="1:4" ht="12.75">
      <c r="A14" t="s">
        <v>1</v>
      </c>
      <c r="B14" s="58">
        <v>180</v>
      </c>
      <c r="D14" s="4"/>
    </row>
    <row r="15" ht="12.75">
      <c r="D15" s="4"/>
    </row>
    <row r="16" spans="1:4" ht="12.75">
      <c r="A16" t="s">
        <v>31</v>
      </c>
      <c r="B16" s="27">
        <v>40000</v>
      </c>
      <c r="D16" s="4"/>
    </row>
    <row r="17" spans="2:4" ht="12.75">
      <c r="B17" s="13"/>
      <c r="D17" s="4"/>
    </row>
    <row r="18" spans="2:4" ht="12.75">
      <c r="B18" s="13"/>
      <c r="D18" s="4"/>
    </row>
    <row r="19" spans="1:4" ht="12.75">
      <c r="A19" t="s">
        <v>0</v>
      </c>
      <c r="D19" s="4"/>
    </row>
    <row r="20" spans="1:4" ht="12.75">
      <c r="A20" t="s">
        <v>36</v>
      </c>
      <c r="B20" s="28">
        <v>28</v>
      </c>
      <c r="D20" s="4"/>
    </row>
    <row r="21" spans="1:4" ht="12.75">
      <c r="A21" t="s">
        <v>37</v>
      </c>
      <c r="B21" s="29">
        <v>8</v>
      </c>
      <c r="D21" s="4"/>
    </row>
    <row r="22" spans="1:4" ht="12.75">
      <c r="A22" t="s">
        <v>44</v>
      </c>
      <c r="B22" s="37">
        <f>B21+B20</f>
        <v>36</v>
      </c>
      <c r="D22" s="4"/>
    </row>
    <row r="23" ht="12.75">
      <c r="D23" s="4"/>
    </row>
    <row r="24" spans="1:4" ht="12.75">
      <c r="A24" t="s">
        <v>38</v>
      </c>
      <c r="D24" s="4"/>
    </row>
    <row r="25" spans="1:4" ht="12.75">
      <c r="A25" t="s">
        <v>39</v>
      </c>
      <c r="B25" s="28">
        <v>1000</v>
      </c>
      <c r="D25" s="4"/>
    </row>
    <row r="26" spans="1:4" ht="12.75">
      <c r="A26" t="s">
        <v>40</v>
      </c>
      <c r="B26" s="28">
        <v>1500</v>
      </c>
      <c r="D26" s="4"/>
    </row>
    <row r="27" spans="1:4" ht="12.75">
      <c r="A27" t="s">
        <v>41</v>
      </c>
      <c r="B27" s="29">
        <v>6556</v>
      </c>
      <c r="D27" s="4"/>
    </row>
    <row r="28" spans="1:4" ht="12.75">
      <c r="A28" t="s">
        <v>42</v>
      </c>
      <c r="B28" s="29">
        <v>4405</v>
      </c>
      <c r="D28" s="4"/>
    </row>
    <row r="29" spans="1:4" ht="12.75">
      <c r="A29" t="s">
        <v>43</v>
      </c>
      <c r="B29" s="37">
        <f>SUM(B25:B28)</f>
        <v>13461</v>
      </c>
      <c r="D29" s="4"/>
    </row>
    <row r="30" spans="1:4" ht="12.75">
      <c r="A30" t="s">
        <v>45</v>
      </c>
      <c r="B30" s="37">
        <f>WeeksInQuarter*B29</f>
        <v>174993</v>
      </c>
      <c r="D30" s="4"/>
    </row>
    <row r="31" spans="1:4" ht="12.75">
      <c r="A31" t="s">
        <v>53</v>
      </c>
      <c r="B31" s="26">
        <v>13</v>
      </c>
      <c r="D31" s="4"/>
    </row>
    <row r="32" spans="2:4" ht="12.75">
      <c r="B32" s="35" t="s">
        <v>52</v>
      </c>
      <c r="D32" s="4"/>
    </row>
    <row r="33" ht="12.75">
      <c r="D33" s="4"/>
    </row>
    <row r="34" ht="12.75">
      <c r="D34" s="4"/>
    </row>
  </sheetData>
  <printOptions/>
  <pageMargins left="0.75" right="0.75" top="1" bottom="1" header="0.5" footer="0.5"/>
  <pageSetup horizontalDpi="300" verticalDpi="300" orientation="portrait" r:id="rId2"/>
  <headerFooter alignWithMargins="0">
    <oddFooter>&amp;LCopyright ©2006 Cardean Learning Group LLC. All rights reserved.</oddFooter>
  </headerFooter>
  <drawing r:id="rId1"/>
</worksheet>
</file>

<file path=xl/worksheets/sheet2.xml><?xml version="1.0" encoding="utf-8"?>
<worksheet xmlns="http://schemas.openxmlformats.org/spreadsheetml/2006/main" xmlns:r="http://schemas.openxmlformats.org/officeDocument/2006/relationships">
  <sheetPr codeName="Sheet7"/>
  <dimension ref="A1:X33"/>
  <sheetViews>
    <sheetView tabSelected="1" workbookViewId="0" topLeftCell="C3">
      <selection activeCell="X8" sqref="X8"/>
    </sheetView>
  </sheetViews>
  <sheetFormatPr defaultColWidth="9.140625" defaultRowHeight="12.75"/>
  <cols>
    <col min="1" max="1" width="19.28125" style="0" bestFit="1" customWidth="1"/>
    <col min="6" max="6" width="17.28125" style="0" customWidth="1"/>
    <col min="7" max="7" width="12.28125" style="0" bestFit="1" customWidth="1"/>
    <col min="9" max="11" width="10.140625" style="0" hidden="1" customWidth="1"/>
    <col min="12" max="12" width="11.140625" style="0" hidden="1" customWidth="1"/>
    <col min="13" max="17" width="9.140625" style="0" hidden="1" customWidth="1"/>
    <col min="20" max="20" width="11.7109375" style="0" bestFit="1" customWidth="1"/>
  </cols>
  <sheetData>
    <row r="1" spans="1:6" s="2" customFormat="1" ht="20.25">
      <c r="A1" s="1" t="s">
        <v>35</v>
      </c>
      <c r="F1" s="3"/>
    </row>
    <row r="2" spans="1:13" ht="15">
      <c r="A2" s="33" t="s">
        <v>51</v>
      </c>
      <c r="F2" s="4"/>
      <c r="G2" s="6"/>
      <c r="H2" s="7"/>
      <c r="I2" s="7"/>
      <c r="J2" s="7"/>
      <c r="K2" s="7"/>
      <c r="L2" s="7"/>
      <c r="M2" s="7"/>
    </row>
    <row r="3" spans="1:13" ht="12.75">
      <c r="A3" s="34" t="s">
        <v>49</v>
      </c>
      <c r="F3" s="4"/>
      <c r="G3" s="6"/>
      <c r="H3" s="7"/>
      <c r="I3" s="7"/>
      <c r="J3" s="7"/>
      <c r="K3" s="7"/>
      <c r="L3" s="7"/>
      <c r="M3" s="7"/>
    </row>
    <row r="4" spans="6:13" ht="12.75">
      <c r="F4" s="4"/>
      <c r="G4" s="6"/>
      <c r="H4" s="7"/>
      <c r="I4" s="7"/>
      <c r="J4" s="7"/>
      <c r="K4" s="7"/>
      <c r="L4" s="7"/>
      <c r="M4" s="7"/>
    </row>
    <row r="5" spans="6:7" ht="12.75">
      <c r="F5" s="4"/>
      <c r="G5" s="14" t="s">
        <v>4</v>
      </c>
    </row>
    <row r="6" spans="7:24" ht="12.75">
      <c r="G6" s="14" t="s">
        <v>15</v>
      </c>
      <c r="H6" s="14" t="s">
        <v>16</v>
      </c>
      <c r="I6" s="14" t="s">
        <v>17</v>
      </c>
      <c r="J6" s="14" t="s">
        <v>18</v>
      </c>
      <c r="K6" s="14" t="s">
        <v>19</v>
      </c>
      <c r="L6" s="14" t="s">
        <v>20</v>
      </c>
      <c r="M6" s="14" t="s">
        <v>21</v>
      </c>
      <c r="N6" s="14" t="s">
        <v>22</v>
      </c>
      <c r="O6" s="14" t="s">
        <v>23</v>
      </c>
      <c r="P6" s="14" t="s">
        <v>24</v>
      </c>
      <c r="Q6" s="14" t="s">
        <v>25</v>
      </c>
      <c r="R6" s="14" t="s">
        <v>26</v>
      </c>
      <c r="S6" s="14" t="s">
        <v>27</v>
      </c>
      <c r="T6" s="22" t="s">
        <v>29</v>
      </c>
      <c r="V6" t="s">
        <v>91</v>
      </c>
      <c r="W6" t="s">
        <v>92</v>
      </c>
      <c r="X6" s="57">
        <v>1500</v>
      </c>
    </row>
    <row r="7" spans="6:24" ht="12.75">
      <c r="F7" s="15" t="s">
        <v>3</v>
      </c>
      <c r="G7" s="16">
        <f aca="true" t="shared" si="0" ref="G7:S7">$T$7/13</f>
        <v>769.2307692307693</v>
      </c>
      <c r="H7" s="16">
        <f t="shared" si="0"/>
        <v>769.2307692307693</v>
      </c>
      <c r="I7" s="16">
        <f t="shared" si="0"/>
        <v>769.2307692307693</v>
      </c>
      <c r="J7" s="16">
        <f t="shared" si="0"/>
        <v>769.2307692307693</v>
      </c>
      <c r="K7" s="16">
        <f t="shared" si="0"/>
        <v>769.2307692307693</v>
      </c>
      <c r="L7" s="16">
        <f t="shared" si="0"/>
        <v>769.2307692307693</v>
      </c>
      <c r="M7" s="16">
        <f t="shared" si="0"/>
        <v>769.2307692307693</v>
      </c>
      <c r="N7" s="16">
        <f t="shared" si="0"/>
        <v>769.2307692307693</v>
      </c>
      <c r="O7" s="16">
        <f t="shared" si="0"/>
        <v>769.2307692307693</v>
      </c>
      <c r="P7" s="16">
        <f t="shared" si="0"/>
        <v>769.2307692307693</v>
      </c>
      <c r="Q7" s="16">
        <f t="shared" si="0"/>
        <v>769.2307692307693</v>
      </c>
      <c r="R7" s="16">
        <f t="shared" si="0"/>
        <v>769.2307692307693</v>
      </c>
      <c r="S7" s="16">
        <f t="shared" si="0"/>
        <v>769.2307692307693</v>
      </c>
      <c r="T7" s="16">
        <v>10000</v>
      </c>
      <c r="W7" t="s">
        <v>93</v>
      </c>
      <c r="X7" s="57">
        <v>5750</v>
      </c>
    </row>
    <row r="8" spans="6:24" ht="12.75">
      <c r="F8" s="15" t="s">
        <v>28</v>
      </c>
      <c r="G8" s="17">
        <f>CurrentGoldPrice*(1+_XLL.CB.NORMAL(0,ReturnStdEstimate))</f>
        <v>308.0090661260525</v>
      </c>
      <c r="H8" s="17">
        <f>G8*(1+_XLL.CB.NORMAL(0,ReturnStdEstimate))</f>
        <v>310.50747558313907</v>
      </c>
      <c r="I8" s="17">
        <f>H8*(1+_XLL.CB.NORMAL(0,ReturnStdEstimate))</f>
        <v>307.8703885463171</v>
      </c>
      <c r="J8" s="17">
        <f>I8*(1+_XLL.CB.NORMAL(0,ReturnStdEstimate))</f>
        <v>306.4152358853243</v>
      </c>
      <c r="K8" s="17">
        <f>J8*(1+_XLL.CB.NORMAL(0,ReturnStdEstimate))</f>
        <v>311.4303945600545</v>
      </c>
      <c r="L8" s="17">
        <f>K8*(1+_XLL.CB.NORMAL(0,ReturnStdEstimate))</f>
        <v>301.06837763127294</v>
      </c>
      <c r="M8" s="17">
        <f>L8*(1+_XLL.CB.NORMAL(0,ReturnStdEstimate))</f>
        <v>312.4621722432506</v>
      </c>
      <c r="N8" s="17">
        <f>M8*(1+_XLL.CB.NORMAL(0,ReturnStdEstimate))</f>
        <v>310.78174451411024</v>
      </c>
      <c r="O8" s="17">
        <f>N8*(1+_XLL.CB.NORMAL(0,ReturnStdEstimate))</f>
        <v>309.14355090151173</v>
      </c>
      <c r="P8" s="17">
        <f>O8*(1+_XLL.CB.NORMAL(0,ReturnStdEstimate))</f>
        <v>299.70419381787536</v>
      </c>
      <c r="Q8" s="17">
        <f>P8*(1+_XLL.CB.NORMAL(0,ReturnStdEstimate))</f>
        <v>298.9323305775317</v>
      </c>
      <c r="R8" s="17">
        <f>Q8*(1+_XLL.CB.NORMAL(0,ReturnStdEstimate))</f>
        <v>306.59301861914633</v>
      </c>
      <c r="S8" s="17">
        <f>R8*(1+_XLL.CB.NORMAL(0,ReturnStdEstimate))</f>
        <v>300.92047360645734</v>
      </c>
      <c r="T8" s="17">
        <f>SUM(G8:S8)</f>
        <v>3983.8384226120443</v>
      </c>
      <c r="W8" t="s">
        <v>94</v>
      </c>
      <c r="X8" s="57">
        <v>10000</v>
      </c>
    </row>
    <row r="9" spans="6:20" ht="12.75">
      <c r="F9" s="15" t="s">
        <v>8</v>
      </c>
      <c r="G9" s="17">
        <f aca="true" t="shared" si="1" ref="G9:S9">G7*(UnitPrice-OtherCosts-G8*ConversionFactor*GoldPerUnit)-(FixedCosts/WeeksInQuarter)</f>
        <v>29956.12520949773</v>
      </c>
      <c r="H9" s="17">
        <f t="shared" si="1"/>
        <v>29409.799935370036</v>
      </c>
      <c r="I9" s="17">
        <f t="shared" si="1"/>
        <v>29986.449729183427</v>
      </c>
      <c r="J9" s="17">
        <f t="shared" si="1"/>
        <v>30304.646842214504</v>
      </c>
      <c r="K9" s="17">
        <f t="shared" si="1"/>
        <v>29207.985952625626</v>
      </c>
      <c r="L9" s="17">
        <f t="shared" si="1"/>
        <v>31473.840223660038</v>
      </c>
      <c r="M9" s="17">
        <f t="shared" si="1"/>
        <v>28982.36792031627</v>
      </c>
      <c r="N9" s="17">
        <f t="shared" si="1"/>
        <v>29349.825759210682</v>
      </c>
      <c r="O9" s="17">
        <f t="shared" si="1"/>
        <v>29708.048296328656</v>
      </c>
      <c r="P9" s="17">
        <f t="shared" si="1"/>
        <v>31772.145248763518</v>
      </c>
      <c r="Q9" s="17">
        <f t="shared" si="1"/>
        <v>31940.92798978852</v>
      </c>
      <c r="R9" s="17">
        <f t="shared" si="1"/>
        <v>30265.771228565594</v>
      </c>
      <c r="S9" s="17">
        <f t="shared" si="1"/>
        <v>31506.182282994137</v>
      </c>
      <c r="T9" s="53">
        <f>SUM(G9:S9)</f>
        <v>393864.1166185188</v>
      </c>
    </row>
    <row r="10" spans="1:2" ht="12.75">
      <c r="A10" s="13"/>
      <c r="B10" s="55"/>
    </row>
    <row r="11" spans="6:7" ht="12.75">
      <c r="F11" s="13"/>
      <c r="G11" s="14" t="s">
        <v>5</v>
      </c>
    </row>
    <row r="12" spans="7:20" ht="12.75">
      <c r="G12" s="14" t="s">
        <v>15</v>
      </c>
      <c r="H12" s="14" t="s">
        <v>16</v>
      </c>
      <c r="I12" s="14" t="s">
        <v>17</v>
      </c>
      <c r="J12" s="14" t="s">
        <v>18</v>
      </c>
      <c r="K12" s="14" t="s">
        <v>19</v>
      </c>
      <c r="L12" s="14" t="s">
        <v>20</v>
      </c>
      <c r="M12" s="14" t="s">
        <v>21</v>
      </c>
      <c r="N12" s="14" t="s">
        <v>22</v>
      </c>
      <c r="O12" s="14" t="s">
        <v>23</v>
      </c>
      <c r="P12" s="14" t="s">
        <v>24</v>
      </c>
      <c r="Q12" s="14" t="s">
        <v>25</v>
      </c>
      <c r="R12" s="14" t="s">
        <v>26</v>
      </c>
      <c r="S12" s="14" t="s">
        <v>27</v>
      </c>
      <c r="T12" s="22" t="s">
        <v>29</v>
      </c>
    </row>
    <row r="13" spans="6:20" ht="12.75">
      <c r="F13" s="15" t="s">
        <v>3</v>
      </c>
      <c r="G13" s="16">
        <f>$T$13/13</f>
        <v>769.2307692307693</v>
      </c>
      <c r="H13" s="16">
        <f aca="true" t="shared" si="2" ref="H13:S13">$T$13/13</f>
        <v>769.2307692307693</v>
      </c>
      <c r="I13" s="16">
        <f t="shared" si="2"/>
        <v>769.2307692307693</v>
      </c>
      <c r="J13" s="16">
        <f t="shared" si="2"/>
        <v>769.2307692307693</v>
      </c>
      <c r="K13" s="16">
        <f t="shared" si="2"/>
        <v>769.2307692307693</v>
      </c>
      <c r="L13" s="16">
        <f t="shared" si="2"/>
        <v>769.2307692307693</v>
      </c>
      <c r="M13" s="16">
        <f t="shared" si="2"/>
        <v>769.2307692307693</v>
      </c>
      <c r="N13" s="16">
        <f t="shared" si="2"/>
        <v>769.2307692307693</v>
      </c>
      <c r="O13" s="16">
        <f t="shared" si="2"/>
        <v>769.2307692307693</v>
      </c>
      <c r="P13" s="16">
        <f t="shared" si="2"/>
        <v>769.2307692307693</v>
      </c>
      <c r="Q13" s="16">
        <f t="shared" si="2"/>
        <v>769.2307692307693</v>
      </c>
      <c r="R13" s="16">
        <f t="shared" si="2"/>
        <v>769.2307692307693</v>
      </c>
      <c r="S13" s="16">
        <f t="shared" si="2"/>
        <v>769.2307692307693</v>
      </c>
      <c r="T13" s="16">
        <v>10000</v>
      </c>
    </row>
    <row r="14" spans="6:20" ht="12.75">
      <c r="F14" s="15" t="s">
        <v>28</v>
      </c>
      <c r="G14" s="17">
        <f>S8*(1+_XLL.CB.NORMAL(0,ReturnStdEstimate))</f>
        <v>305.0133592918085</v>
      </c>
      <c r="H14" s="17">
        <f>G14*(1+_XLL.CB.NORMAL(0,ReturnStdEstimate))</f>
        <v>303.6958927820423</v>
      </c>
      <c r="I14" s="17">
        <f>H14*(1+_XLL.CB.NORMAL(0,ReturnStdEstimate))</f>
        <v>298.03190584013566</v>
      </c>
      <c r="J14" s="17">
        <f>I14*(1+_XLL.CB.NORMAL(0,ReturnStdEstimate))</f>
        <v>291.3621025397982</v>
      </c>
      <c r="K14" s="17">
        <f>J14*(1+_XLL.CB.NORMAL(0,ReturnStdEstimate))</f>
        <v>281.08917040936325</v>
      </c>
      <c r="L14" s="17">
        <f>K14*(1+_XLL.CB.NORMAL(0,ReturnStdEstimate))</f>
        <v>276.9874233164604</v>
      </c>
      <c r="M14" s="17">
        <f>L14*(1+_XLL.CB.NORMAL(0,ReturnStdEstimate))</f>
        <v>279.5762825335021</v>
      </c>
      <c r="N14" s="17">
        <f>M14*(1+_XLL.CB.NORMAL(0,ReturnStdEstimate))</f>
        <v>286.5703206865797</v>
      </c>
      <c r="O14" s="17">
        <f>N14*(1+_XLL.CB.NORMAL(0,ReturnStdEstimate))</f>
        <v>293.4982790755584</v>
      </c>
      <c r="P14" s="17">
        <f>O14*(1+_XLL.CB.NORMAL(0,ReturnStdEstimate))</f>
        <v>296.75026672972245</v>
      </c>
      <c r="Q14" s="17">
        <f>P14*(1+_XLL.CB.NORMAL(0,ReturnStdEstimate))</f>
        <v>279.3794061980069</v>
      </c>
      <c r="R14" s="17">
        <f>Q14*(1+_XLL.CB.NORMAL(0,ReturnStdEstimate))</f>
        <v>281.23473392523385</v>
      </c>
      <c r="S14" s="17">
        <f>R14*(1+_XLL.CB.NORMAL(0,ReturnStdEstimate))</f>
        <v>274.8847078857943</v>
      </c>
      <c r="T14" s="17">
        <f>SUM(G14:S14)</f>
        <v>3748.0738512140065</v>
      </c>
    </row>
    <row r="15" spans="6:20" ht="12.75">
      <c r="F15" s="15" t="s">
        <v>8</v>
      </c>
      <c r="G15" s="17">
        <f aca="true" t="shared" si="3" ref="G15:S15">G13*(UnitPrice-OtherCosts-G14*ConversionFactor*GoldPerUnit)-(FixedCosts/WeeksInQuarter)</f>
        <v>30611.194118551997</v>
      </c>
      <c r="H15" s="17">
        <f t="shared" si="3"/>
        <v>30899.283506806816</v>
      </c>
      <c r="I15" s="17">
        <f t="shared" si="3"/>
        <v>32137.823174480487</v>
      </c>
      <c r="J15" s="17">
        <f t="shared" si="3"/>
        <v>33596.30393154737</v>
      </c>
      <c r="K15" s="17">
        <f t="shared" si="3"/>
        <v>35842.678098254095</v>
      </c>
      <c r="L15" s="17">
        <f t="shared" si="3"/>
        <v>36739.60397986908</v>
      </c>
      <c r="M15" s="17">
        <f t="shared" si="3"/>
        <v>36173.50012630875</v>
      </c>
      <c r="N15" s="17">
        <f t="shared" si="3"/>
        <v>34644.11918340462</v>
      </c>
      <c r="O15" s="17">
        <f t="shared" si="3"/>
        <v>33129.1878516854</v>
      </c>
      <c r="P15" s="17">
        <f t="shared" si="3"/>
        <v>32418.07821287831</v>
      </c>
      <c r="Q15" s="17">
        <f t="shared" si="3"/>
        <v>36216.550923148134</v>
      </c>
      <c r="R15" s="17">
        <f t="shared" si="3"/>
        <v>35810.847836210596</v>
      </c>
      <c r="S15" s="17">
        <f t="shared" si="3"/>
        <v>37199.403145619435</v>
      </c>
      <c r="T15" s="53">
        <f>SUM(G15:S15)</f>
        <v>445418.5740887651</v>
      </c>
    </row>
    <row r="17" spans="6:7" ht="12.75">
      <c r="F17" s="13"/>
      <c r="G17" s="14" t="s">
        <v>6</v>
      </c>
    </row>
    <row r="18" spans="7:20" ht="12.75">
      <c r="G18" s="14" t="s">
        <v>15</v>
      </c>
      <c r="H18" s="14" t="s">
        <v>16</v>
      </c>
      <c r="I18" s="14" t="s">
        <v>17</v>
      </c>
      <c r="J18" s="14" t="s">
        <v>18</v>
      </c>
      <c r="K18" s="14" t="s">
        <v>19</v>
      </c>
      <c r="L18" s="14" t="s">
        <v>20</v>
      </c>
      <c r="M18" s="14" t="s">
        <v>21</v>
      </c>
      <c r="N18" s="14" t="s">
        <v>22</v>
      </c>
      <c r="O18" s="14" t="s">
        <v>23</v>
      </c>
      <c r="P18" s="14" t="s">
        <v>24</v>
      </c>
      <c r="Q18" s="14" t="s">
        <v>25</v>
      </c>
      <c r="R18" s="14" t="s">
        <v>26</v>
      </c>
      <c r="S18" s="14" t="s">
        <v>27</v>
      </c>
      <c r="T18" s="22" t="s">
        <v>29</v>
      </c>
    </row>
    <row r="19" spans="6:20" ht="12.75">
      <c r="F19" s="15" t="s">
        <v>3</v>
      </c>
      <c r="G19" s="16">
        <f>$T$19/13</f>
        <v>769.2307692307693</v>
      </c>
      <c r="H19" s="16">
        <f aca="true" t="shared" si="4" ref="H19:S19">$T$19/13</f>
        <v>769.2307692307693</v>
      </c>
      <c r="I19" s="16">
        <f t="shared" si="4"/>
        <v>769.2307692307693</v>
      </c>
      <c r="J19" s="16">
        <f t="shared" si="4"/>
        <v>769.2307692307693</v>
      </c>
      <c r="K19" s="16">
        <f t="shared" si="4"/>
        <v>769.2307692307693</v>
      </c>
      <c r="L19" s="16">
        <f t="shared" si="4"/>
        <v>769.2307692307693</v>
      </c>
      <c r="M19" s="16">
        <f t="shared" si="4"/>
        <v>769.2307692307693</v>
      </c>
      <c r="N19" s="16">
        <f t="shared" si="4"/>
        <v>769.2307692307693</v>
      </c>
      <c r="O19" s="16">
        <f t="shared" si="4"/>
        <v>769.2307692307693</v>
      </c>
      <c r="P19" s="16">
        <f t="shared" si="4"/>
        <v>769.2307692307693</v>
      </c>
      <c r="Q19" s="16">
        <f t="shared" si="4"/>
        <v>769.2307692307693</v>
      </c>
      <c r="R19" s="16">
        <f t="shared" si="4"/>
        <v>769.2307692307693</v>
      </c>
      <c r="S19" s="16">
        <f t="shared" si="4"/>
        <v>769.2307692307693</v>
      </c>
      <c r="T19" s="16">
        <v>10000</v>
      </c>
    </row>
    <row r="20" spans="6:20" ht="12.75">
      <c r="F20" s="15" t="s">
        <v>28</v>
      </c>
      <c r="G20" s="17">
        <f>S14*(1+_XLL.CB.NORMAL(0,ReturnStdEstimate))</f>
        <v>271.8425665097923</v>
      </c>
      <c r="H20" s="17">
        <f>G20*(1+_XLL.CB.NORMAL(0,ReturnStdEstimate))</f>
        <v>276.3774310974919</v>
      </c>
      <c r="I20" s="17">
        <f>H20*(1+_XLL.CB.NORMAL(0,ReturnStdEstimate))</f>
        <v>271.21794152559227</v>
      </c>
      <c r="J20" s="17">
        <f>I20*(1+_XLL.CB.NORMAL(0,ReturnStdEstimate))</f>
        <v>273.4262600479848</v>
      </c>
      <c r="K20" s="17">
        <f>J20*(1+_XLL.CB.NORMAL(0,ReturnStdEstimate))</f>
        <v>282.72198529551423</v>
      </c>
      <c r="L20" s="17">
        <f>K20*(1+_XLL.CB.NORMAL(0,ReturnStdEstimate))</f>
        <v>287.1186887231634</v>
      </c>
      <c r="M20" s="17">
        <f>L20*(1+_XLL.CB.NORMAL(0,ReturnStdEstimate))</f>
        <v>284.12548557595267</v>
      </c>
      <c r="N20" s="17">
        <f>M20*(1+_XLL.CB.NORMAL(0,ReturnStdEstimate))</f>
        <v>279.0029454831285</v>
      </c>
      <c r="O20" s="17">
        <f>N20*(1+_XLL.CB.NORMAL(0,ReturnStdEstimate))</f>
        <v>290.2789188829956</v>
      </c>
      <c r="P20" s="17">
        <f>O20*(1+_XLL.CB.NORMAL(0,ReturnStdEstimate))</f>
        <v>301.0185260271598</v>
      </c>
      <c r="Q20" s="17">
        <f>P20*(1+_XLL.CB.NORMAL(0,ReturnStdEstimate))</f>
        <v>302.1644750711258</v>
      </c>
      <c r="R20" s="17">
        <f>Q20*(1+_XLL.CB.NORMAL(0,ReturnStdEstimate))</f>
        <v>306.5491430614185</v>
      </c>
      <c r="S20" s="17">
        <f>R20*(1+_XLL.CB.NORMAL(0,ReturnStdEstimate))</f>
        <v>309.831334282849</v>
      </c>
      <c r="T20" s="17">
        <f>SUM(G20:S20)</f>
        <v>3735.6757015841686</v>
      </c>
    </row>
    <row r="21" spans="6:20" ht="12.75">
      <c r="F21" s="15" t="s">
        <v>8</v>
      </c>
      <c r="G21" s="17">
        <f aca="true" t="shared" si="5" ref="G21:S21">G19*(UnitPrice-OtherCosts-G20*ConversionFactor*GoldPerUnit)-(FixedCosts/WeeksInQuarter)</f>
        <v>37864.625860201035</v>
      </c>
      <c r="H21" s="17">
        <f t="shared" si="5"/>
        <v>36872.990509166135</v>
      </c>
      <c r="I21" s="17">
        <f t="shared" si="5"/>
        <v>38001.2121250153</v>
      </c>
      <c r="J21" s="17">
        <f t="shared" si="5"/>
        <v>37518.320812430284</v>
      </c>
      <c r="K21" s="17">
        <f t="shared" si="5"/>
        <v>35485.631723110906</v>
      </c>
      <c r="L21" s="17">
        <f t="shared" si="5"/>
        <v>34524.207966666414</v>
      </c>
      <c r="M21" s="17">
        <f t="shared" si="5"/>
        <v>35178.72939640304</v>
      </c>
      <c r="N21" s="17">
        <f t="shared" si="5"/>
        <v>36298.87129808543</v>
      </c>
      <c r="O21" s="17">
        <f t="shared" si="5"/>
        <v>33833.16286856219</v>
      </c>
      <c r="P21" s="17">
        <f t="shared" si="5"/>
        <v>31484.741235584064</v>
      </c>
      <c r="Q21" s="17">
        <f t="shared" si="5"/>
        <v>31234.157439639283</v>
      </c>
      <c r="R21" s="17">
        <f t="shared" si="5"/>
        <v>30275.365463023518</v>
      </c>
      <c r="S21" s="17">
        <f t="shared" si="5"/>
        <v>29557.651233395773</v>
      </c>
      <c r="T21" s="53">
        <f>SUM(G21:S21)</f>
        <v>448129.6679312834</v>
      </c>
    </row>
    <row r="23" spans="6:7" ht="12.75">
      <c r="F23" s="13"/>
      <c r="G23" s="14" t="s">
        <v>7</v>
      </c>
    </row>
    <row r="24" spans="7:20" ht="12.75">
      <c r="G24" s="14" t="s">
        <v>15</v>
      </c>
      <c r="H24" s="14" t="s">
        <v>16</v>
      </c>
      <c r="I24" s="14" t="s">
        <v>17</v>
      </c>
      <c r="J24" s="14" t="s">
        <v>18</v>
      </c>
      <c r="K24" s="14" t="s">
        <v>19</v>
      </c>
      <c r="L24" s="14" t="s">
        <v>20</v>
      </c>
      <c r="M24" s="14" t="s">
        <v>21</v>
      </c>
      <c r="N24" s="14" t="s">
        <v>22</v>
      </c>
      <c r="O24" s="14" t="s">
        <v>23</v>
      </c>
      <c r="P24" s="14" t="s">
        <v>24</v>
      </c>
      <c r="Q24" s="14" t="s">
        <v>25</v>
      </c>
      <c r="R24" s="14" t="s">
        <v>26</v>
      </c>
      <c r="S24" s="14" t="s">
        <v>27</v>
      </c>
      <c r="T24" s="22" t="s">
        <v>29</v>
      </c>
    </row>
    <row r="25" spans="6:20" ht="12.75">
      <c r="F25" s="15" t="s">
        <v>3</v>
      </c>
      <c r="G25" s="16">
        <f aca="true" t="shared" si="6" ref="G25:S25">$T$25/13</f>
        <v>769.2307692307693</v>
      </c>
      <c r="H25" s="16">
        <f t="shared" si="6"/>
        <v>769.2307692307693</v>
      </c>
      <c r="I25" s="16">
        <f t="shared" si="6"/>
        <v>769.2307692307693</v>
      </c>
      <c r="J25" s="16">
        <f t="shared" si="6"/>
        <v>769.2307692307693</v>
      </c>
      <c r="K25" s="16">
        <f t="shared" si="6"/>
        <v>769.2307692307693</v>
      </c>
      <c r="L25" s="16">
        <f t="shared" si="6"/>
        <v>769.2307692307693</v>
      </c>
      <c r="M25" s="16">
        <f t="shared" si="6"/>
        <v>769.2307692307693</v>
      </c>
      <c r="N25" s="16">
        <f t="shared" si="6"/>
        <v>769.2307692307693</v>
      </c>
      <c r="O25" s="16">
        <f t="shared" si="6"/>
        <v>769.2307692307693</v>
      </c>
      <c r="P25" s="16">
        <f t="shared" si="6"/>
        <v>769.2307692307693</v>
      </c>
      <c r="Q25" s="16">
        <f t="shared" si="6"/>
        <v>769.2307692307693</v>
      </c>
      <c r="R25" s="16">
        <f t="shared" si="6"/>
        <v>769.2307692307693</v>
      </c>
      <c r="S25" s="16">
        <f t="shared" si="6"/>
        <v>769.2307692307693</v>
      </c>
      <c r="T25" s="16">
        <v>10000</v>
      </c>
    </row>
    <row r="26" spans="6:20" ht="12.75">
      <c r="F26" s="15" t="s">
        <v>28</v>
      </c>
      <c r="G26" s="17">
        <f>S20*(1+_XLL.CB.NORMAL(0,ReturnStdEstimate))</f>
        <v>301.05660098061026</v>
      </c>
      <c r="H26" s="17">
        <f>G26*(1+_XLL.CB.NORMAL(0,ReturnStdEstimate))</f>
        <v>296.74993852559055</v>
      </c>
      <c r="I26" s="17">
        <f>H26*(1+_XLL.CB.NORMAL(0,ReturnStdEstimate))</f>
        <v>298.7864603044696</v>
      </c>
      <c r="J26" s="17">
        <f>I26*(1+_XLL.CB.NORMAL(0,ReturnStdEstimate))</f>
        <v>306.7460128718758</v>
      </c>
      <c r="K26" s="17">
        <f>J26*(1+_XLL.CB.NORMAL(0,ReturnStdEstimate))</f>
        <v>305.6456379311314</v>
      </c>
      <c r="L26" s="17">
        <f>K26*(1+_XLL.CB.NORMAL(0,ReturnStdEstimate))</f>
        <v>298.31105065235545</v>
      </c>
      <c r="M26" s="17">
        <f>L26*(1+_XLL.CB.NORMAL(0,ReturnStdEstimate))</f>
        <v>298.2188398852007</v>
      </c>
      <c r="N26" s="17">
        <f>M26*(1+_XLL.CB.NORMAL(0,ReturnStdEstimate))</f>
        <v>302.15632372321346</v>
      </c>
      <c r="O26" s="17">
        <f>N26*(1+_XLL.CB.NORMAL(0,ReturnStdEstimate))</f>
        <v>319.8847208831499</v>
      </c>
      <c r="P26" s="17">
        <f>O26*(1+_XLL.CB.NORMAL(0,ReturnStdEstimate))</f>
        <v>322.17621790250524</v>
      </c>
      <c r="Q26" s="17">
        <f>P26*(1+_XLL.CB.NORMAL(0,ReturnStdEstimate))</f>
        <v>322.6415851728635</v>
      </c>
      <c r="R26" s="17">
        <f>Q26*(1+_XLL.CB.NORMAL(0,ReturnStdEstimate))</f>
        <v>311.1856833689562</v>
      </c>
      <c r="S26" s="17">
        <f>R26*(1+_XLL.CB.NORMAL(0,ReturnStdEstimate))</f>
        <v>295.8338597122528</v>
      </c>
      <c r="T26" s="17">
        <f>SUM(G26:S26)</f>
        <v>3979.3929319141753</v>
      </c>
    </row>
    <row r="27" spans="6:20" ht="12.75">
      <c r="F27" s="15" t="s">
        <v>8</v>
      </c>
      <c r="G27" s="17">
        <f aca="true" t="shared" si="7" ref="G27:S27">G25*(UnitPrice-OtherCosts-G26*ConversionFactor*GoldPerUnit)-(FixedCosts/WeeksInQuarter)</f>
        <v>31476.41541480148</v>
      </c>
      <c r="H27" s="17">
        <f t="shared" si="7"/>
        <v>32418.149981023373</v>
      </c>
      <c r="I27" s="17">
        <f t="shared" si="7"/>
        <v>31972.82533019111</v>
      </c>
      <c r="J27" s="17">
        <f t="shared" si="7"/>
        <v>30232.31609300914</v>
      </c>
      <c r="K27" s="17">
        <f t="shared" si="7"/>
        <v>30472.934234859444</v>
      </c>
      <c r="L27" s="17">
        <f t="shared" si="7"/>
        <v>32076.78279311918</v>
      </c>
      <c r="M27" s="17">
        <f t="shared" si="7"/>
        <v>32096.94645064154</v>
      </c>
      <c r="N27" s="17">
        <f t="shared" si="7"/>
        <v>31235.939888617017</v>
      </c>
      <c r="O27" s="17">
        <f t="shared" si="7"/>
        <v>27359.284918882295</v>
      </c>
      <c r="P27" s="17">
        <f t="shared" si="7"/>
        <v>26858.205028349876</v>
      </c>
      <c r="Q27" s="17">
        <f t="shared" si="7"/>
        <v>26756.443525315466</v>
      </c>
      <c r="R27" s="17">
        <f t="shared" si="7"/>
        <v>29261.496760543712</v>
      </c>
      <c r="S27" s="17">
        <f t="shared" si="7"/>
        <v>32618.468230459926</v>
      </c>
      <c r="T27" s="53">
        <f>SUM(G27:S27)</f>
        <v>394836.20864981355</v>
      </c>
    </row>
    <row r="28" ht="13.5" thickBot="1"/>
    <row r="29" spans="6:7" ht="13.5" thickBot="1">
      <c r="F29" s="23" t="s">
        <v>30</v>
      </c>
      <c r="G29" s="53">
        <f>T9+T15+T21+T27</f>
        <v>1682248.5672883806</v>
      </c>
    </row>
    <row r="30" ht="13.5" thickBot="1"/>
    <row r="31" spans="6:7" ht="13.5" thickBot="1">
      <c r="F31" s="24" t="s">
        <v>11</v>
      </c>
      <c r="G31" s="54">
        <f>MIN(T9,T15,T21,T27)</f>
        <v>393864.1166185188</v>
      </c>
    </row>
    <row r="33" ht="12.75">
      <c r="B33" s="35" t="s">
        <v>52</v>
      </c>
    </row>
  </sheetData>
  <printOptions/>
  <pageMargins left="0.75" right="0.75" top="1" bottom="1" header="0.5" footer="0.5"/>
  <pageSetup horizontalDpi="600" verticalDpi="600" orientation="portrait" r:id="rId2"/>
  <headerFooter alignWithMargins="0">
    <oddFooter>&amp;LCopyright ©2006 Cardean Learning Group LLC. All rights reserved.</oddFooter>
  </headerFooter>
  <drawing r:id="rId1"/>
</worksheet>
</file>

<file path=xl/worksheets/sheet3.xml><?xml version="1.0" encoding="utf-8"?>
<worksheet xmlns="http://schemas.openxmlformats.org/spreadsheetml/2006/main" xmlns:r="http://schemas.openxmlformats.org/officeDocument/2006/relationships">
  <dimension ref="A1:J682"/>
  <sheetViews>
    <sheetView showGridLines="0" showRowColHeaders="0" workbookViewId="0" topLeftCell="A635">
      <selection activeCell="A1" sqref="A1"/>
    </sheetView>
  </sheetViews>
  <sheetFormatPr defaultColWidth="9.140625" defaultRowHeight="12.75"/>
  <cols>
    <col min="1" max="2" width="3.8515625" style="61" customWidth="1"/>
    <col min="3" max="3" width="5.28125" style="61" customWidth="1"/>
    <col min="4" max="4" width="12.28125" style="61" customWidth="1"/>
    <col min="5" max="5" width="15.7109375" style="61" customWidth="1"/>
    <col min="6" max="6" width="1.7109375" style="61" customWidth="1"/>
    <col min="7" max="7" width="5.28125" style="61" customWidth="1"/>
    <col min="8" max="8" width="15.7109375" style="61" customWidth="1"/>
    <col min="9" max="9" width="9.7109375" style="61" customWidth="1"/>
    <col min="10" max="10" width="6.28125" style="61" customWidth="1"/>
    <col min="11" max="11" width="80.7109375" style="61" customWidth="1"/>
    <col min="12" max="16384" width="9.140625" style="61" customWidth="1"/>
  </cols>
  <sheetData>
    <row r="1" ht="12.75">
      <c r="E1" s="62"/>
    </row>
    <row r="2" ht="12.75">
      <c r="F2" s="63" t="s">
        <v>54</v>
      </c>
    </row>
    <row r="3" ht="12.75">
      <c r="F3" s="64" t="s">
        <v>164</v>
      </c>
    </row>
    <row r="4" ht="12.75">
      <c r="F4" s="64" t="s">
        <v>165</v>
      </c>
    </row>
    <row r="6" spans="1:10" ht="12.75">
      <c r="A6" s="65" t="s">
        <v>55</v>
      </c>
      <c r="J6" s="66" t="s">
        <v>97</v>
      </c>
    </row>
    <row r="8" ht="12.75">
      <c r="B8" s="67" t="s">
        <v>56</v>
      </c>
    </row>
    <row r="9" ht="12.75">
      <c r="C9" s="67" t="s">
        <v>98</v>
      </c>
    </row>
    <row r="10" ht="12.75">
      <c r="C10" s="67" t="s">
        <v>166</v>
      </c>
    </row>
    <row r="11" ht="12.75">
      <c r="C11" s="67" t="s">
        <v>167</v>
      </c>
    </row>
    <row r="13" spans="2:8" ht="12.75">
      <c r="B13" s="67" t="s">
        <v>57</v>
      </c>
      <c r="H13" s="68" t="s">
        <v>58</v>
      </c>
    </row>
    <row r="14" spans="3:8" ht="12.75">
      <c r="C14" s="67" t="s">
        <v>59</v>
      </c>
      <c r="H14" s="61">
        <v>500</v>
      </c>
    </row>
    <row r="15" spans="3:8" ht="12.75">
      <c r="C15" s="67" t="s">
        <v>60</v>
      </c>
      <c r="H15" s="69">
        <v>350532.18911755277</v>
      </c>
    </row>
    <row r="16" spans="3:8" ht="12.75">
      <c r="C16" s="67" t="s">
        <v>61</v>
      </c>
      <c r="H16" s="69">
        <v>353306.43423492997</v>
      </c>
    </row>
    <row r="17" spans="3:8" ht="12.75">
      <c r="C17" s="67" t="s">
        <v>62</v>
      </c>
      <c r="H17" s="70" t="s">
        <v>63</v>
      </c>
    </row>
    <row r="18" spans="3:8" ht="12.75">
      <c r="C18" s="67" t="s">
        <v>64</v>
      </c>
      <c r="H18" s="69">
        <v>48354.085123516335</v>
      </c>
    </row>
    <row r="19" spans="3:8" ht="12.75">
      <c r="C19" s="67" t="s">
        <v>65</v>
      </c>
      <c r="H19" s="69">
        <v>2338117548.132264</v>
      </c>
    </row>
    <row r="20" spans="3:8" ht="12.75">
      <c r="C20" s="67" t="s">
        <v>66</v>
      </c>
      <c r="H20" s="71">
        <v>-0.2778437155497255</v>
      </c>
    </row>
    <row r="21" spans="3:8" ht="12.75">
      <c r="C21" s="67" t="s">
        <v>67</v>
      </c>
      <c r="H21" s="71">
        <v>2.946022654253102</v>
      </c>
    </row>
    <row r="22" spans="3:8" ht="12.75">
      <c r="C22" s="67" t="s">
        <v>68</v>
      </c>
      <c r="H22" s="71">
        <v>0.13794477832476762</v>
      </c>
    </row>
    <row r="23" spans="3:8" ht="12.75">
      <c r="C23" s="67" t="s">
        <v>69</v>
      </c>
      <c r="H23" s="69">
        <v>207221.16609477036</v>
      </c>
    </row>
    <row r="24" spans="3:8" ht="12.75">
      <c r="C24" s="67" t="s">
        <v>70</v>
      </c>
      <c r="H24" s="69">
        <v>480144.93946804164</v>
      </c>
    </row>
    <row r="25" spans="3:8" ht="12.75">
      <c r="C25" s="67" t="s">
        <v>71</v>
      </c>
      <c r="H25" s="69">
        <v>272923.7733732713</v>
      </c>
    </row>
    <row r="26" spans="3:8" ht="12.75">
      <c r="C26" s="67" t="s">
        <v>72</v>
      </c>
      <c r="H26" s="62">
        <v>2162.460426519877</v>
      </c>
    </row>
    <row r="29" ht="12.75"/>
    <row r="30" ht="12.75"/>
    <row r="31" ht="12.75"/>
    <row r="32" ht="12.75"/>
    <row r="33" ht="12.75"/>
    <row r="34" ht="12.75"/>
    <row r="35" ht="12.75"/>
    <row r="36" ht="12.75"/>
    <row r="37" ht="12.75"/>
    <row r="38" ht="12.75"/>
    <row r="39" ht="12.75"/>
    <row r="40" ht="12.75"/>
    <row r="45" spans="1:10" ht="12.75">
      <c r="A45" s="65" t="s">
        <v>73</v>
      </c>
      <c r="J45" s="66" t="s">
        <v>97</v>
      </c>
    </row>
    <row r="47" ht="12.75">
      <c r="B47" s="67" t="s">
        <v>74</v>
      </c>
    </row>
    <row r="49" spans="4:8" ht="12.75">
      <c r="D49" s="68" t="s">
        <v>75</v>
      </c>
      <c r="H49" s="68" t="s">
        <v>58</v>
      </c>
    </row>
    <row r="50" spans="4:8" ht="12.75">
      <c r="D50" s="72">
        <v>0</v>
      </c>
      <c r="H50" s="69">
        <v>207221.16609477036</v>
      </c>
    </row>
    <row r="51" spans="4:8" ht="12.75">
      <c r="D51" s="72">
        <v>0.25</v>
      </c>
      <c r="H51" s="69">
        <v>320234.61723555904</v>
      </c>
    </row>
    <row r="52" spans="4:8" ht="12.75">
      <c r="D52" s="72">
        <v>0.5</v>
      </c>
      <c r="H52" s="69">
        <v>353306.43423492997</v>
      </c>
    </row>
    <row r="53" spans="4:8" ht="12.75">
      <c r="D53" s="72">
        <v>0.75</v>
      </c>
      <c r="H53" s="69">
        <v>384110.00019454537</v>
      </c>
    </row>
    <row r="54" spans="4:8" ht="12.75">
      <c r="D54" s="72">
        <v>1</v>
      </c>
      <c r="H54" s="69">
        <v>480144.93946804164</v>
      </c>
    </row>
    <row r="56" ht="12.75">
      <c r="A56" s="67" t="s">
        <v>76</v>
      </c>
    </row>
    <row r="58" spans="1:10" ht="12.75">
      <c r="A58" s="65" t="s">
        <v>77</v>
      </c>
      <c r="J58" s="66" t="s">
        <v>101</v>
      </c>
    </row>
    <row r="60" ht="12.75">
      <c r="B60" s="67" t="s">
        <v>56</v>
      </c>
    </row>
    <row r="61" ht="12.75">
      <c r="C61" s="67" t="s">
        <v>168</v>
      </c>
    </row>
    <row r="62" ht="12.75">
      <c r="C62" s="67" t="s">
        <v>169</v>
      </c>
    </row>
    <row r="63" ht="12.75">
      <c r="C63" s="67" t="s">
        <v>170</v>
      </c>
    </row>
    <row r="65" spans="2:8" ht="12.75">
      <c r="B65" s="67" t="s">
        <v>57</v>
      </c>
      <c r="H65" s="68" t="s">
        <v>58</v>
      </c>
    </row>
    <row r="66" spans="3:8" ht="12.75">
      <c r="C66" s="67" t="s">
        <v>59</v>
      </c>
      <c r="H66" s="61">
        <v>500</v>
      </c>
    </row>
    <row r="67" spans="3:8" ht="12.75">
      <c r="C67" s="67" t="s">
        <v>60</v>
      </c>
      <c r="H67" s="69">
        <v>349487.8226207177</v>
      </c>
    </row>
    <row r="68" spans="3:8" ht="12.75">
      <c r="C68" s="67" t="s">
        <v>61</v>
      </c>
      <c r="H68" s="69">
        <v>355519.41203146154</v>
      </c>
    </row>
    <row r="69" spans="3:8" ht="12.75">
      <c r="C69" s="67" t="s">
        <v>62</v>
      </c>
      <c r="H69" s="70" t="s">
        <v>63</v>
      </c>
    </row>
    <row r="70" spans="3:8" ht="12.75">
      <c r="C70" s="67" t="s">
        <v>64</v>
      </c>
      <c r="H70" s="69">
        <v>98679.10363930416</v>
      </c>
    </row>
    <row r="71" spans="3:8" ht="12.75">
      <c r="C71" s="67" t="s">
        <v>65</v>
      </c>
      <c r="H71" s="69">
        <v>9737565495.056532</v>
      </c>
    </row>
    <row r="72" spans="3:8" ht="12.75">
      <c r="C72" s="67" t="s">
        <v>66</v>
      </c>
      <c r="H72" s="71">
        <v>-0.5660025668923696</v>
      </c>
    </row>
    <row r="73" spans="3:8" ht="12.75">
      <c r="C73" s="67" t="s">
        <v>67</v>
      </c>
      <c r="H73" s="71">
        <v>3.984866879435346</v>
      </c>
    </row>
    <row r="74" spans="3:8" ht="12.75">
      <c r="C74" s="67" t="s">
        <v>68</v>
      </c>
      <c r="H74" s="71">
        <v>0.2823534820164416</v>
      </c>
    </row>
    <row r="75" spans="3:8" ht="12.75">
      <c r="C75" s="67" t="s">
        <v>69</v>
      </c>
      <c r="H75" s="69">
        <v>-132088.8728109499</v>
      </c>
    </row>
    <row r="76" spans="3:8" ht="12.75">
      <c r="C76" s="67" t="s">
        <v>70</v>
      </c>
      <c r="H76" s="69">
        <v>585298.27170057</v>
      </c>
    </row>
    <row r="77" spans="3:8" ht="12.75">
      <c r="C77" s="67" t="s">
        <v>71</v>
      </c>
      <c r="H77" s="69">
        <v>717387.1445115199</v>
      </c>
    </row>
    <row r="78" spans="3:8" ht="12.75">
      <c r="C78" s="67" t="s">
        <v>72</v>
      </c>
      <c r="H78" s="62">
        <v>4413.06367392462</v>
      </c>
    </row>
    <row r="81" ht="12.75"/>
    <row r="82" ht="12.75"/>
    <row r="83" ht="12.75"/>
    <row r="84" ht="12.75"/>
    <row r="85" ht="12.75"/>
    <row r="86" ht="12.75"/>
    <row r="87" ht="12.75"/>
    <row r="88" ht="12.75"/>
    <row r="89" ht="12.75"/>
    <row r="90" ht="12.75"/>
    <row r="91" ht="12.75"/>
    <row r="92" ht="12.75"/>
    <row r="97" spans="1:10" ht="12.75">
      <c r="A97" s="65" t="s">
        <v>78</v>
      </c>
      <c r="J97" s="66" t="s">
        <v>101</v>
      </c>
    </row>
    <row r="99" ht="12.75">
      <c r="B99" s="67" t="s">
        <v>74</v>
      </c>
    </row>
    <row r="101" spans="4:8" ht="12.75">
      <c r="D101" s="68" t="s">
        <v>75</v>
      </c>
      <c r="H101" s="68" t="s">
        <v>58</v>
      </c>
    </row>
    <row r="102" spans="4:8" ht="12.75">
      <c r="D102" s="72">
        <v>0</v>
      </c>
      <c r="H102" s="69">
        <v>-132088.8728109499</v>
      </c>
    </row>
    <row r="103" spans="4:8" ht="12.75">
      <c r="D103" s="72">
        <v>0.25</v>
      </c>
      <c r="H103" s="69">
        <v>286214.39359279076</v>
      </c>
    </row>
    <row r="104" spans="4:8" ht="12.75">
      <c r="D104" s="72">
        <v>0.5</v>
      </c>
      <c r="H104" s="69">
        <v>355519.41203146154</v>
      </c>
    </row>
    <row r="105" spans="4:8" ht="12.75">
      <c r="D105" s="72">
        <v>0.75</v>
      </c>
      <c r="H105" s="69">
        <v>422299.31621411</v>
      </c>
    </row>
    <row r="106" spans="4:8" ht="12.75">
      <c r="D106" s="72">
        <v>1</v>
      </c>
      <c r="H106" s="69">
        <v>585298.27170057</v>
      </c>
    </row>
    <row r="108" ht="12.75">
      <c r="A108" s="67" t="s">
        <v>76</v>
      </c>
    </row>
    <row r="110" spans="1:10" ht="12.75">
      <c r="A110" s="65" t="s">
        <v>77</v>
      </c>
      <c r="J110" s="66" t="s">
        <v>105</v>
      </c>
    </row>
    <row r="112" ht="12.75">
      <c r="B112" s="67" t="s">
        <v>56</v>
      </c>
    </row>
    <row r="113" ht="12.75">
      <c r="C113" s="67" t="s">
        <v>106</v>
      </c>
    </row>
    <row r="114" ht="12.75">
      <c r="C114" s="67" t="s">
        <v>171</v>
      </c>
    </row>
    <row r="115" ht="12.75">
      <c r="C115" s="67" t="s">
        <v>172</v>
      </c>
    </row>
    <row r="117" spans="2:8" ht="12.75">
      <c r="B117" s="67" t="s">
        <v>57</v>
      </c>
      <c r="H117" s="68" t="s">
        <v>58</v>
      </c>
    </row>
    <row r="118" spans="3:8" ht="12.75">
      <c r="C118" s="67" t="s">
        <v>59</v>
      </c>
      <c r="H118" s="61">
        <v>500</v>
      </c>
    </row>
    <row r="119" spans="3:8" ht="12.75">
      <c r="C119" s="67" t="s">
        <v>60</v>
      </c>
      <c r="H119" s="69">
        <v>353758.85172523314</v>
      </c>
    </row>
    <row r="120" spans="3:8" ht="12.75">
      <c r="C120" s="67" t="s">
        <v>61</v>
      </c>
      <c r="H120" s="69">
        <v>366108.65964044107</v>
      </c>
    </row>
    <row r="121" spans="3:8" ht="12.75">
      <c r="C121" s="67" t="s">
        <v>62</v>
      </c>
      <c r="H121" s="70" t="s">
        <v>63</v>
      </c>
    </row>
    <row r="122" spans="3:8" ht="12.75">
      <c r="C122" s="67" t="s">
        <v>64</v>
      </c>
      <c r="H122" s="69">
        <v>127302.12800220783</v>
      </c>
    </row>
    <row r="123" spans="3:8" ht="12.75">
      <c r="C123" s="67" t="s">
        <v>65</v>
      </c>
      <c r="H123" s="69">
        <v>16205831793.890507</v>
      </c>
    </row>
    <row r="124" spans="3:8" ht="12.75">
      <c r="C124" s="67" t="s">
        <v>66</v>
      </c>
      <c r="H124" s="71">
        <v>-0.4442040331003139</v>
      </c>
    </row>
    <row r="125" spans="3:8" ht="12.75">
      <c r="C125" s="67" t="s">
        <v>67</v>
      </c>
      <c r="H125" s="71">
        <v>3.233042700678401</v>
      </c>
    </row>
    <row r="126" spans="3:8" ht="12.75">
      <c r="C126" s="67" t="s">
        <v>68</v>
      </c>
      <c r="H126" s="71">
        <v>0.35985566829316895</v>
      </c>
    </row>
    <row r="127" spans="3:8" ht="12.75">
      <c r="C127" s="67" t="s">
        <v>69</v>
      </c>
      <c r="H127" s="69">
        <v>-140068.35377207075</v>
      </c>
    </row>
    <row r="128" spans="3:8" ht="12.75">
      <c r="C128" s="67" t="s">
        <v>70</v>
      </c>
      <c r="H128" s="69">
        <v>685406.0078178688</v>
      </c>
    </row>
    <row r="129" spans="3:8" ht="12.75">
      <c r="C129" s="67" t="s">
        <v>71</v>
      </c>
      <c r="H129" s="69">
        <v>825474.3615899396</v>
      </c>
    </row>
    <row r="130" spans="3:8" ht="12.75">
      <c r="C130" s="67" t="s">
        <v>72</v>
      </c>
      <c r="H130" s="62">
        <v>5693.124237866324</v>
      </c>
    </row>
    <row r="133" ht="12.75"/>
    <row r="134" ht="12.75"/>
    <row r="135" ht="12.75"/>
    <row r="136" ht="12.75"/>
    <row r="137" ht="12.75"/>
    <row r="138" ht="12.75"/>
    <row r="139" ht="12.75"/>
    <row r="140" ht="12.75"/>
    <row r="141" ht="12.75"/>
    <row r="142" ht="12.75"/>
    <row r="143" ht="12.75"/>
    <row r="144" ht="12.75"/>
    <row r="149" spans="1:10" ht="12.75">
      <c r="A149" s="65" t="s">
        <v>78</v>
      </c>
      <c r="J149" s="66" t="s">
        <v>105</v>
      </c>
    </row>
    <row r="151" ht="12.75">
      <c r="B151" s="67" t="s">
        <v>74</v>
      </c>
    </row>
    <row r="153" spans="4:8" ht="12.75">
      <c r="D153" s="68" t="s">
        <v>75</v>
      </c>
      <c r="H153" s="68" t="s">
        <v>58</v>
      </c>
    </row>
    <row r="154" spans="4:8" ht="12.75">
      <c r="D154" s="72">
        <v>0</v>
      </c>
      <c r="H154" s="69">
        <v>-140068.35377207075</v>
      </c>
    </row>
    <row r="155" spans="4:8" ht="12.75">
      <c r="D155" s="72">
        <v>0.25</v>
      </c>
      <c r="H155" s="69">
        <v>276443.86499511095</v>
      </c>
    </row>
    <row r="156" spans="4:8" ht="12.75">
      <c r="D156" s="72">
        <v>0.5</v>
      </c>
      <c r="H156" s="69">
        <v>366108.65964044107</v>
      </c>
    </row>
    <row r="157" spans="4:8" ht="12.75">
      <c r="D157" s="72">
        <v>0.75</v>
      </c>
      <c r="H157" s="69">
        <v>439147.6272245062</v>
      </c>
    </row>
    <row r="158" spans="4:8" ht="12.75">
      <c r="D158" s="72">
        <v>1</v>
      </c>
      <c r="H158" s="69">
        <v>685406.0078178688</v>
      </c>
    </row>
    <row r="160" ht="12.75">
      <c r="A160" s="67" t="s">
        <v>76</v>
      </c>
    </row>
    <row r="162" spans="1:10" ht="12.75">
      <c r="A162" s="65" t="s">
        <v>79</v>
      </c>
      <c r="J162" s="66" t="s">
        <v>109</v>
      </c>
    </row>
    <row r="164" ht="12.75">
      <c r="B164" s="67" t="s">
        <v>56</v>
      </c>
    </row>
    <row r="165" ht="12.75">
      <c r="C165" s="67" t="s">
        <v>173</v>
      </c>
    </row>
    <row r="166" ht="12.75">
      <c r="C166" s="67" t="s">
        <v>174</v>
      </c>
    </row>
    <row r="167" ht="12.75">
      <c r="C167" s="67" t="s">
        <v>175</v>
      </c>
    </row>
    <row r="169" spans="2:8" ht="12.75">
      <c r="B169" s="67" t="s">
        <v>57</v>
      </c>
      <c r="H169" s="68" t="s">
        <v>58</v>
      </c>
    </row>
    <row r="170" spans="3:8" ht="12.75">
      <c r="C170" s="67" t="s">
        <v>59</v>
      </c>
      <c r="H170" s="61">
        <v>500</v>
      </c>
    </row>
    <row r="171" spans="3:8" ht="12.75">
      <c r="C171" s="67" t="s">
        <v>60</v>
      </c>
      <c r="H171" s="69">
        <v>357286.23073366284</v>
      </c>
    </row>
    <row r="172" spans="3:8" ht="12.75">
      <c r="C172" s="67" t="s">
        <v>61</v>
      </c>
      <c r="H172" s="69">
        <v>379994.5647456774</v>
      </c>
    </row>
    <row r="173" spans="3:8" ht="12.75">
      <c r="C173" s="67" t="s">
        <v>62</v>
      </c>
      <c r="H173" s="70" t="s">
        <v>63</v>
      </c>
    </row>
    <row r="174" spans="3:8" ht="12.75">
      <c r="C174" s="67" t="s">
        <v>64</v>
      </c>
      <c r="H174" s="69">
        <v>148353.63696777116</v>
      </c>
    </row>
    <row r="175" spans="3:8" ht="12.75">
      <c r="C175" s="67" t="s">
        <v>65</v>
      </c>
      <c r="H175" s="69">
        <v>22008801601.565235</v>
      </c>
    </row>
    <row r="176" spans="3:8" ht="12.75">
      <c r="C176" s="67" t="s">
        <v>66</v>
      </c>
      <c r="H176" s="71">
        <v>-0.514054949879162</v>
      </c>
    </row>
    <row r="177" spans="3:8" ht="12.75">
      <c r="C177" s="67" t="s">
        <v>67</v>
      </c>
      <c r="H177" s="71">
        <v>3.2553073860631763</v>
      </c>
    </row>
    <row r="178" spans="3:8" ht="12.75">
      <c r="C178" s="67" t="s">
        <v>68</v>
      </c>
      <c r="H178" s="71">
        <v>0.41522349367658834</v>
      </c>
    </row>
    <row r="179" spans="3:8" ht="12.75">
      <c r="C179" s="67" t="s">
        <v>69</v>
      </c>
      <c r="H179" s="69">
        <v>-227585.10129820034</v>
      </c>
    </row>
    <row r="180" spans="3:8" ht="12.75">
      <c r="C180" s="67" t="s">
        <v>70</v>
      </c>
      <c r="H180" s="69">
        <v>682158.6795478825</v>
      </c>
    </row>
    <row r="181" spans="3:8" ht="12.75">
      <c r="C181" s="67" t="s">
        <v>71</v>
      </c>
      <c r="H181" s="69">
        <v>909743.7808460828</v>
      </c>
    </row>
    <row r="182" spans="3:8" ht="12.75">
      <c r="C182" s="67" t="s">
        <v>72</v>
      </c>
      <c r="H182" s="62">
        <v>6634.576339385241</v>
      </c>
    </row>
    <row r="185" ht="12.75"/>
    <row r="186" ht="12.75"/>
    <row r="187" ht="12.75"/>
    <row r="188" ht="12.75"/>
    <row r="189" ht="12.75"/>
    <row r="190" ht="12.75"/>
    <row r="191" ht="12.75"/>
    <row r="192" ht="12.75"/>
    <row r="193" ht="12.75"/>
    <row r="194" ht="12.75"/>
    <row r="195" ht="12.75"/>
    <row r="196" ht="12.75"/>
    <row r="201" spans="1:10" ht="12.75">
      <c r="A201" s="65" t="s">
        <v>80</v>
      </c>
      <c r="J201" s="66" t="s">
        <v>109</v>
      </c>
    </row>
    <row r="203" ht="12.75">
      <c r="B203" s="67" t="s">
        <v>74</v>
      </c>
    </row>
    <row r="205" spans="4:8" ht="12.75">
      <c r="D205" s="68" t="s">
        <v>75</v>
      </c>
      <c r="H205" s="68" t="s">
        <v>58</v>
      </c>
    </row>
    <row r="206" spans="4:8" ht="12.75">
      <c r="D206" s="72">
        <v>0</v>
      </c>
      <c r="H206" s="69">
        <v>-227585.10129820034</v>
      </c>
    </row>
    <row r="207" spans="4:8" ht="12.75">
      <c r="D207" s="72">
        <v>0.25</v>
      </c>
      <c r="H207" s="69">
        <v>264034.73908945697</v>
      </c>
    </row>
    <row r="208" spans="4:8" ht="12.75">
      <c r="D208" s="72">
        <v>0.5</v>
      </c>
      <c r="H208" s="69">
        <v>379994.5647456774</v>
      </c>
    </row>
    <row r="209" spans="4:8" ht="12.75">
      <c r="D209" s="72">
        <v>0.75</v>
      </c>
      <c r="H209" s="69">
        <v>460508.2895962453</v>
      </c>
    </row>
    <row r="210" spans="4:8" ht="12.75">
      <c r="D210" s="72">
        <v>1</v>
      </c>
      <c r="H210" s="69">
        <v>682158.6795478825</v>
      </c>
    </row>
    <row r="212" ht="12.75">
      <c r="A212" s="67" t="s">
        <v>76</v>
      </c>
    </row>
    <row r="214" spans="1:10" ht="12.75">
      <c r="A214" s="65" t="s">
        <v>81</v>
      </c>
      <c r="J214" s="66" t="s">
        <v>113</v>
      </c>
    </row>
    <row r="216" ht="12.75">
      <c r="B216" s="67" t="s">
        <v>56</v>
      </c>
    </row>
    <row r="217" ht="12.75">
      <c r="C217" s="67" t="s">
        <v>114</v>
      </c>
    </row>
    <row r="218" ht="12.75">
      <c r="C218" s="67" t="s">
        <v>176</v>
      </c>
    </row>
    <row r="219" ht="12.75">
      <c r="C219" s="67" t="s">
        <v>177</v>
      </c>
    </row>
    <row r="221" spans="2:8" ht="12.75">
      <c r="B221" s="67" t="s">
        <v>57</v>
      </c>
      <c r="H221" s="68" t="s">
        <v>58</v>
      </c>
    </row>
    <row r="222" spans="3:8" ht="12.75">
      <c r="C222" s="67" t="s">
        <v>59</v>
      </c>
      <c r="H222" s="61">
        <v>500</v>
      </c>
    </row>
    <row r="223" spans="3:8" ht="12.75">
      <c r="C223" s="67" t="s">
        <v>60</v>
      </c>
      <c r="H223" s="69">
        <v>1411065.0941971664</v>
      </c>
    </row>
    <row r="224" spans="3:8" ht="12.75">
      <c r="C224" s="67" t="s">
        <v>61</v>
      </c>
      <c r="H224" s="69">
        <v>1461465.963273901</v>
      </c>
    </row>
    <row r="225" spans="3:8" ht="12.75">
      <c r="C225" s="67" t="s">
        <v>62</v>
      </c>
      <c r="H225" s="70" t="s">
        <v>63</v>
      </c>
    </row>
    <row r="226" spans="3:8" ht="12.75">
      <c r="C226" s="67" t="s">
        <v>64</v>
      </c>
      <c r="H226" s="69">
        <v>386382.3897893165</v>
      </c>
    </row>
    <row r="227" spans="3:8" ht="12.75">
      <c r="C227" s="67" t="s">
        <v>65</v>
      </c>
      <c r="H227" s="73">
        <v>149291351139.3033</v>
      </c>
    </row>
    <row r="228" spans="3:8" ht="12.75">
      <c r="C228" s="67" t="s">
        <v>66</v>
      </c>
      <c r="H228" s="71">
        <v>-0.4658711021013578</v>
      </c>
    </row>
    <row r="229" spans="3:8" ht="12.75">
      <c r="C229" s="67" t="s">
        <v>67</v>
      </c>
      <c r="H229" s="71">
        <v>3.377688012448663</v>
      </c>
    </row>
    <row r="230" spans="3:8" ht="12.75">
      <c r="C230" s="67" t="s">
        <v>68</v>
      </c>
      <c r="H230" s="71">
        <v>0.27382322146459936</v>
      </c>
    </row>
    <row r="231" spans="3:8" ht="12.75">
      <c r="C231" s="67" t="s">
        <v>69</v>
      </c>
      <c r="H231" s="69">
        <v>-118547.73050876617</v>
      </c>
    </row>
    <row r="232" spans="3:8" ht="12.75">
      <c r="C232" s="67" t="s">
        <v>70</v>
      </c>
      <c r="H232" s="69">
        <v>2273746.900026166</v>
      </c>
    </row>
    <row r="233" spans="3:8" ht="12.75">
      <c r="C233" s="67" t="s">
        <v>71</v>
      </c>
      <c r="H233" s="69">
        <v>2392294.630534932</v>
      </c>
    </row>
    <row r="234" spans="3:8" ht="12.75">
      <c r="C234" s="67" t="s">
        <v>72</v>
      </c>
      <c r="H234" s="62">
        <v>17279.54577755465</v>
      </c>
    </row>
    <row r="237" ht="12.75"/>
    <row r="238" ht="12.75"/>
    <row r="239" ht="12.75"/>
    <row r="240" ht="12.75"/>
    <row r="241" ht="12.75"/>
    <row r="242" ht="12.75"/>
    <row r="243" ht="12.75"/>
    <row r="244" ht="12.75"/>
    <row r="245" ht="12.75"/>
    <row r="246" ht="12.75"/>
    <row r="247" ht="12.75"/>
    <row r="248" ht="12.75"/>
    <row r="253" spans="1:10" ht="12.75">
      <c r="A253" s="65" t="s">
        <v>82</v>
      </c>
      <c r="J253" s="66" t="s">
        <v>113</v>
      </c>
    </row>
    <row r="255" ht="12.75">
      <c r="B255" s="67" t="s">
        <v>74</v>
      </c>
    </row>
    <row r="257" spans="4:8" ht="12.75">
      <c r="D257" s="68" t="s">
        <v>75</v>
      </c>
      <c r="H257" s="68" t="s">
        <v>58</v>
      </c>
    </row>
    <row r="258" spans="4:8" ht="12.75">
      <c r="D258" s="72">
        <v>0</v>
      </c>
      <c r="H258" s="69">
        <v>-118547.73050876617</v>
      </c>
    </row>
    <row r="259" spans="4:8" ht="12.75">
      <c r="D259" s="72">
        <v>0.25</v>
      </c>
      <c r="H259" s="69">
        <v>1161767.5042346662</v>
      </c>
    </row>
    <row r="260" spans="4:8" ht="12.75">
      <c r="D260" s="72">
        <v>0.5</v>
      </c>
      <c r="H260" s="69">
        <v>1461465.963273901</v>
      </c>
    </row>
    <row r="261" spans="4:8" ht="12.75">
      <c r="D261" s="72">
        <v>0.75</v>
      </c>
      <c r="H261" s="69">
        <v>1664302.2509617936</v>
      </c>
    </row>
    <row r="262" spans="4:8" ht="12.75">
      <c r="D262" s="72">
        <v>1</v>
      </c>
      <c r="H262" s="69">
        <v>2273746.900026166</v>
      </c>
    </row>
    <row r="264" ht="12.75">
      <c r="A264" s="67" t="s">
        <v>76</v>
      </c>
    </row>
    <row r="266" spans="1:10" ht="12.75">
      <c r="A266" s="65" t="s">
        <v>83</v>
      </c>
      <c r="J266" s="66" t="s">
        <v>117</v>
      </c>
    </row>
    <row r="268" ht="12.75">
      <c r="B268" s="67" t="s">
        <v>56</v>
      </c>
    </row>
    <row r="269" ht="12.75">
      <c r="C269" s="67" t="s">
        <v>178</v>
      </c>
    </row>
    <row r="270" ht="12.75">
      <c r="C270" s="67" t="s">
        <v>179</v>
      </c>
    </row>
    <row r="271" ht="12.75">
      <c r="C271" s="67" t="s">
        <v>180</v>
      </c>
    </row>
    <row r="273" spans="2:8" ht="12.75">
      <c r="B273" s="67" t="s">
        <v>57</v>
      </c>
      <c r="H273" s="68" t="s">
        <v>58</v>
      </c>
    </row>
    <row r="274" spans="3:8" ht="12.75">
      <c r="C274" s="67" t="s">
        <v>59</v>
      </c>
      <c r="H274" s="61">
        <v>500</v>
      </c>
    </row>
    <row r="275" spans="3:8" ht="12.75">
      <c r="C275" s="67" t="s">
        <v>60</v>
      </c>
      <c r="H275" s="69">
        <v>287371.8732517544</v>
      </c>
    </row>
    <row r="276" spans="3:8" ht="12.75">
      <c r="C276" s="67" t="s">
        <v>61</v>
      </c>
      <c r="H276" s="69">
        <v>314953.8668823638</v>
      </c>
    </row>
    <row r="277" spans="3:8" ht="12.75">
      <c r="C277" s="67" t="s">
        <v>62</v>
      </c>
      <c r="H277" s="70" t="s">
        <v>63</v>
      </c>
    </row>
    <row r="278" spans="3:8" ht="12.75">
      <c r="C278" s="67" t="s">
        <v>64</v>
      </c>
      <c r="H278" s="69">
        <v>107312.74486310706</v>
      </c>
    </row>
    <row r="279" spans="3:8" ht="12.75">
      <c r="C279" s="67" t="s">
        <v>65</v>
      </c>
      <c r="H279" s="69">
        <v>11516025210.05431</v>
      </c>
    </row>
    <row r="280" spans="3:8" ht="12.75">
      <c r="C280" s="67" t="s">
        <v>66</v>
      </c>
      <c r="H280" s="71">
        <v>-1.1757525810461187</v>
      </c>
    </row>
    <row r="281" spans="3:8" ht="12.75">
      <c r="C281" s="67" t="s">
        <v>67</v>
      </c>
      <c r="H281" s="71">
        <v>4.771812651481302</v>
      </c>
    </row>
    <row r="282" spans="3:8" ht="12.75">
      <c r="C282" s="67" t="s">
        <v>68</v>
      </c>
      <c r="H282" s="71">
        <v>0.373428142597292</v>
      </c>
    </row>
    <row r="283" spans="3:8" ht="12.75">
      <c r="C283" s="67" t="s">
        <v>69</v>
      </c>
      <c r="H283" s="69">
        <v>-227585.10129820034</v>
      </c>
    </row>
    <row r="284" spans="3:8" ht="12.75">
      <c r="C284" s="67" t="s">
        <v>70</v>
      </c>
      <c r="H284" s="69">
        <v>468529.07650327054</v>
      </c>
    </row>
    <row r="285" spans="3:8" ht="12.75">
      <c r="C285" s="67" t="s">
        <v>71</v>
      </c>
      <c r="H285" s="69">
        <v>696114.1778014709</v>
      </c>
    </row>
    <row r="286" spans="3:8" ht="12.75">
      <c r="C286" s="67" t="s">
        <v>72</v>
      </c>
      <c r="H286" s="62">
        <v>4799.171847319974</v>
      </c>
    </row>
    <row r="289" ht="12.75"/>
    <row r="290" ht="12.75"/>
    <row r="291" ht="12.75"/>
    <row r="292" ht="12.75"/>
    <row r="293" ht="12.75"/>
    <row r="294" ht="12.75"/>
    <row r="295" ht="12.75"/>
    <row r="296" ht="12.75"/>
    <row r="297" ht="12.75"/>
    <row r="298" ht="12.75"/>
    <row r="299" ht="12.75"/>
    <row r="300" ht="12.75"/>
    <row r="305" spans="1:10" ht="12.75">
      <c r="A305" s="65" t="s">
        <v>84</v>
      </c>
      <c r="J305" s="66" t="s">
        <v>117</v>
      </c>
    </row>
    <row r="307" ht="12.75">
      <c r="B307" s="67" t="s">
        <v>74</v>
      </c>
    </row>
    <row r="309" spans="4:8" ht="12.75">
      <c r="D309" s="68" t="s">
        <v>75</v>
      </c>
      <c r="H309" s="68" t="s">
        <v>58</v>
      </c>
    </row>
    <row r="310" spans="4:8" ht="12.75">
      <c r="D310" s="72">
        <v>0</v>
      </c>
      <c r="H310" s="69">
        <v>-227585.10129820034</v>
      </c>
    </row>
    <row r="311" spans="4:8" ht="12.75">
      <c r="D311" s="72">
        <v>0.25</v>
      </c>
      <c r="H311" s="69">
        <v>222169.3325417146</v>
      </c>
    </row>
    <row r="312" spans="4:8" ht="12.75">
      <c r="D312" s="72">
        <v>0.5</v>
      </c>
      <c r="H312" s="69">
        <v>314953.8668823638</v>
      </c>
    </row>
    <row r="313" spans="4:8" ht="12.75">
      <c r="D313" s="72">
        <v>0.75</v>
      </c>
      <c r="H313" s="69">
        <v>366481.127604951</v>
      </c>
    </row>
    <row r="314" spans="4:8" ht="12.75">
      <c r="D314" s="72">
        <v>1</v>
      </c>
      <c r="H314" s="69">
        <v>468529.07650327054</v>
      </c>
    </row>
    <row r="316" ht="12.75">
      <c r="A316" s="67" t="s">
        <v>76</v>
      </c>
    </row>
    <row r="318" spans="1:10" ht="12.75">
      <c r="A318" s="65" t="s">
        <v>55</v>
      </c>
      <c r="J318" s="66" t="s">
        <v>121</v>
      </c>
    </row>
    <row r="320" ht="12.75">
      <c r="B320" s="67" t="s">
        <v>56</v>
      </c>
    </row>
    <row r="321" ht="12.75">
      <c r="C321" s="67" t="s">
        <v>122</v>
      </c>
    </row>
    <row r="322" ht="12.75">
      <c r="C322" s="67" t="s">
        <v>181</v>
      </c>
    </row>
    <row r="323" ht="12.75">
      <c r="C323" s="67" t="s">
        <v>182</v>
      </c>
    </row>
    <row r="325" spans="2:8" ht="12.75">
      <c r="B325" s="67" t="s">
        <v>57</v>
      </c>
      <c r="H325" s="68" t="s">
        <v>58</v>
      </c>
    </row>
    <row r="326" spans="3:8" ht="12.75">
      <c r="C326" s="67" t="s">
        <v>59</v>
      </c>
      <c r="H326" s="61">
        <v>500</v>
      </c>
    </row>
    <row r="327" spans="3:8" ht="12.75">
      <c r="C327" s="67" t="s">
        <v>60</v>
      </c>
      <c r="H327" s="69">
        <v>507745.36537758354</v>
      </c>
    </row>
    <row r="328" spans="3:8" ht="12.75">
      <c r="C328" s="67" t="s">
        <v>61</v>
      </c>
      <c r="H328" s="69">
        <v>509946.06370400736</v>
      </c>
    </row>
    <row r="329" spans="3:8" ht="12.75">
      <c r="C329" s="67" t="s">
        <v>62</v>
      </c>
      <c r="H329" s="70" t="s">
        <v>63</v>
      </c>
    </row>
    <row r="330" spans="3:8" ht="12.75">
      <c r="C330" s="67" t="s">
        <v>64</v>
      </c>
      <c r="H330" s="69">
        <v>47720.11172795924</v>
      </c>
    </row>
    <row r="331" spans="3:8" ht="12.75">
      <c r="C331" s="67" t="s">
        <v>65</v>
      </c>
      <c r="H331" s="69">
        <v>2277209063.3289137</v>
      </c>
    </row>
    <row r="332" spans="3:8" ht="12.75">
      <c r="C332" s="67" t="s">
        <v>66</v>
      </c>
      <c r="H332" s="71">
        <v>-0.015071806103768529</v>
      </c>
    </row>
    <row r="333" spans="3:8" ht="12.75">
      <c r="C333" s="67" t="s">
        <v>67</v>
      </c>
      <c r="H333" s="71">
        <v>3.24111062457589</v>
      </c>
    </row>
    <row r="334" spans="3:8" ht="12.75">
      <c r="C334" s="67" t="s">
        <v>68</v>
      </c>
      <c r="H334" s="71">
        <v>0.09398433739020406</v>
      </c>
    </row>
    <row r="335" spans="3:8" ht="12.75">
      <c r="C335" s="67" t="s">
        <v>69</v>
      </c>
      <c r="H335" s="69">
        <v>355798.34710185975</v>
      </c>
    </row>
    <row r="336" spans="3:8" ht="12.75">
      <c r="C336" s="67" t="s">
        <v>70</v>
      </c>
      <c r="H336" s="69">
        <v>664539.6060650882</v>
      </c>
    </row>
    <row r="337" spans="3:8" ht="12.75">
      <c r="C337" s="67" t="s">
        <v>71</v>
      </c>
      <c r="H337" s="69">
        <v>308741.25896322844</v>
      </c>
    </row>
    <row r="338" spans="3:8" ht="12.75">
      <c r="C338" s="67" t="s">
        <v>72</v>
      </c>
      <c r="H338" s="62">
        <v>2134.1082743520365</v>
      </c>
    </row>
    <row r="341" ht="12.75"/>
    <row r="342" ht="12.75"/>
    <row r="343" ht="12.75"/>
    <row r="344" ht="12.75"/>
    <row r="345" ht="12.75"/>
    <row r="346" ht="12.75"/>
    <row r="347" ht="12.75"/>
    <row r="348" ht="12.75"/>
    <row r="349" ht="12.75"/>
    <row r="350" ht="12.75"/>
    <row r="351" ht="12.75"/>
    <row r="352" ht="12.75"/>
    <row r="357" spans="1:10" ht="12.75">
      <c r="A357" s="65" t="s">
        <v>73</v>
      </c>
      <c r="J357" s="66" t="s">
        <v>121</v>
      </c>
    </row>
    <row r="359" ht="12.75">
      <c r="B359" s="67" t="s">
        <v>74</v>
      </c>
    </row>
    <row r="361" spans="4:8" ht="12.75">
      <c r="D361" s="68" t="s">
        <v>75</v>
      </c>
      <c r="H361" s="68" t="s">
        <v>58</v>
      </c>
    </row>
    <row r="362" spans="4:8" ht="12.75">
      <c r="D362" s="72">
        <v>0</v>
      </c>
      <c r="H362" s="69">
        <v>355798.34710185975</v>
      </c>
    </row>
    <row r="363" spans="4:8" ht="12.75">
      <c r="D363" s="72">
        <v>0.25</v>
      </c>
      <c r="H363" s="69">
        <v>475199.1612551631</v>
      </c>
    </row>
    <row r="364" spans="4:8" ht="12.75">
      <c r="D364" s="72">
        <v>0.5</v>
      </c>
      <c r="H364" s="69">
        <v>509946.06370400736</v>
      </c>
    </row>
    <row r="365" spans="4:8" ht="12.75">
      <c r="D365" s="72">
        <v>0.75</v>
      </c>
      <c r="H365" s="69">
        <v>538075.3891628422</v>
      </c>
    </row>
    <row r="366" spans="4:8" ht="12.75">
      <c r="D366" s="72">
        <v>1</v>
      </c>
      <c r="H366" s="69">
        <v>664539.6060650882</v>
      </c>
    </row>
    <row r="368" ht="12.75">
      <c r="A368" s="67" t="s">
        <v>76</v>
      </c>
    </row>
    <row r="370" spans="1:10" ht="12.75">
      <c r="A370" s="65" t="s">
        <v>77</v>
      </c>
      <c r="J370" s="66" t="s">
        <v>125</v>
      </c>
    </row>
    <row r="372" ht="12.75">
      <c r="B372" s="67" t="s">
        <v>56</v>
      </c>
    </row>
    <row r="373" ht="12.75">
      <c r="C373" s="67" t="s">
        <v>183</v>
      </c>
    </row>
    <row r="374" ht="12.75">
      <c r="C374" s="67" t="s">
        <v>184</v>
      </c>
    </row>
    <row r="375" ht="12.75">
      <c r="C375" s="67" t="s">
        <v>185</v>
      </c>
    </row>
    <row r="377" spans="2:8" ht="12.75">
      <c r="B377" s="67" t="s">
        <v>57</v>
      </c>
      <c r="H377" s="68" t="s">
        <v>58</v>
      </c>
    </row>
    <row r="378" spans="3:8" ht="12.75">
      <c r="C378" s="67" t="s">
        <v>59</v>
      </c>
      <c r="H378" s="61">
        <v>500</v>
      </c>
    </row>
    <row r="379" spans="3:8" ht="12.75">
      <c r="C379" s="67" t="s">
        <v>60</v>
      </c>
      <c r="H379" s="69">
        <v>507452.75014598924</v>
      </c>
    </row>
    <row r="380" spans="3:8" ht="12.75">
      <c r="C380" s="67" t="s">
        <v>61</v>
      </c>
      <c r="H380" s="69">
        <v>510434.7610163025</v>
      </c>
    </row>
    <row r="381" spans="3:8" ht="12.75">
      <c r="C381" s="67" t="s">
        <v>62</v>
      </c>
      <c r="H381" s="70" t="s">
        <v>63</v>
      </c>
    </row>
    <row r="382" spans="3:8" ht="12.75">
      <c r="C382" s="67" t="s">
        <v>64</v>
      </c>
      <c r="H382" s="69">
        <v>91523.84785753698</v>
      </c>
    </row>
    <row r="383" spans="3:8" ht="12.75">
      <c r="C383" s="67" t="s">
        <v>65</v>
      </c>
      <c r="H383" s="69">
        <v>8376614726.649576</v>
      </c>
    </row>
    <row r="384" spans="3:8" ht="12.75">
      <c r="C384" s="67" t="s">
        <v>66</v>
      </c>
      <c r="H384" s="71">
        <v>-0.3732065811085352</v>
      </c>
    </row>
    <row r="385" spans="3:8" ht="12.75">
      <c r="C385" s="67" t="s">
        <v>67</v>
      </c>
      <c r="H385" s="71">
        <v>3.362325981698208</v>
      </c>
    </row>
    <row r="386" spans="3:8" ht="12.75">
      <c r="C386" s="67" t="s">
        <v>68</v>
      </c>
      <c r="H386" s="71">
        <v>0.18035934938022596</v>
      </c>
    </row>
    <row r="387" spans="3:8" ht="12.75">
      <c r="C387" s="67" t="s">
        <v>69</v>
      </c>
      <c r="H387" s="69">
        <v>185616.0314573599</v>
      </c>
    </row>
    <row r="388" spans="3:8" ht="12.75">
      <c r="C388" s="67" t="s">
        <v>70</v>
      </c>
      <c r="H388" s="69">
        <v>723003.7457503034</v>
      </c>
    </row>
    <row r="389" spans="3:8" ht="12.75">
      <c r="C389" s="67" t="s">
        <v>71</v>
      </c>
      <c r="H389" s="69">
        <v>537387.7142929435</v>
      </c>
    </row>
    <row r="390" spans="3:8" ht="12.75">
      <c r="C390" s="67" t="s">
        <v>72</v>
      </c>
      <c r="H390" s="62">
        <v>4093.0709074360234</v>
      </c>
    </row>
    <row r="393" ht="12.75"/>
    <row r="394" ht="12.75"/>
    <row r="395" ht="12.75"/>
    <row r="396" ht="12.75"/>
    <row r="397" ht="12.75"/>
    <row r="398" ht="12.75"/>
    <row r="399" ht="12.75"/>
    <row r="400" ht="12.75"/>
    <row r="401" ht="12.75"/>
    <row r="402" ht="12.75"/>
    <row r="403" ht="12.75"/>
    <row r="404" ht="12.75"/>
    <row r="409" spans="1:10" ht="12.75">
      <c r="A409" s="65" t="s">
        <v>78</v>
      </c>
      <c r="J409" s="66" t="s">
        <v>125</v>
      </c>
    </row>
    <row r="411" ht="12.75">
      <c r="B411" s="67" t="s">
        <v>74</v>
      </c>
    </row>
    <row r="413" spans="4:8" ht="12.75">
      <c r="D413" s="68" t="s">
        <v>75</v>
      </c>
      <c r="H413" s="68" t="s">
        <v>58</v>
      </c>
    </row>
    <row r="414" spans="4:8" ht="12.75">
      <c r="D414" s="72">
        <v>0</v>
      </c>
      <c r="H414" s="69">
        <v>185616.0314573599</v>
      </c>
    </row>
    <row r="415" spans="4:8" ht="12.75">
      <c r="D415" s="72">
        <v>0.25</v>
      </c>
      <c r="H415" s="69">
        <v>453688.0434703443</v>
      </c>
    </row>
    <row r="416" spans="4:8" ht="12.75">
      <c r="D416" s="72">
        <v>0.5</v>
      </c>
      <c r="H416" s="69">
        <v>510434.7610163025</v>
      </c>
    </row>
    <row r="417" spans="4:8" ht="12.75">
      <c r="D417" s="72">
        <v>0.75</v>
      </c>
      <c r="H417" s="69">
        <v>567843.8021647959</v>
      </c>
    </row>
    <row r="418" spans="4:8" ht="12.75">
      <c r="D418" s="72">
        <v>1</v>
      </c>
      <c r="H418" s="69">
        <v>723003.7457503034</v>
      </c>
    </row>
    <row r="420" ht="12.75">
      <c r="A420" s="67" t="s">
        <v>76</v>
      </c>
    </row>
    <row r="422" spans="1:10" ht="12.75">
      <c r="A422" s="65" t="s">
        <v>77</v>
      </c>
      <c r="J422" s="66" t="s">
        <v>129</v>
      </c>
    </row>
    <row r="424" ht="12.75">
      <c r="B424" s="67" t="s">
        <v>56</v>
      </c>
    </row>
    <row r="425" ht="12.75">
      <c r="C425" s="67" t="s">
        <v>186</v>
      </c>
    </row>
    <row r="426" ht="12.75">
      <c r="C426" s="67" t="s">
        <v>187</v>
      </c>
    </row>
    <row r="427" ht="12.75">
      <c r="C427" s="67" t="s">
        <v>188</v>
      </c>
    </row>
    <row r="429" spans="2:8" ht="12.75">
      <c r="B429" s="67" t="s">
        <v>57</v>
      </c>
      <c r="H429" s="68" t="s">
        <v>58</v>
      </c>
    </row>
    <row r="430" spans="3:8" ht="12.75">
      <c r="C430" s="67" t="s">
        <v>59</v>
      </c>
      <c r="H430" s="61">
        <v>500</v>
      </c>
    </row>
    <row r="431" spans="3:8" ht="12.75">
      <c r="C431" s="67" t="s">
        <v>60</v>
      </c>
      <c r="H431" s="69">
        <v>506384.475092235</v>
      </c>
    </row>
    <row r="432" spans="3:8" ht="12.75">
      <c r="C432" s="67" t="s">
        <v>61</v>
      </c>
      <c r="H432" s="69">
        <v>518654.82078043075</v>
      </c>
    </row>
    <row r="433" spans="3:8" ht="12.75">
      <c r="C433" s="67" t="s">
        <v>62</v>
      </c>
      <c r="H433" s="70" t="s">
        <v>63</v>
      </c>
    </row>
    <row r="434" spans="3:8" ht="12.75">
      <c r="C434" s="67" t="s">
        <v>64</v>
      </c>
      <c r="H434" s="69">
        <v>120773.0653040053</v>
      </c>
    </row>
    <row r="435" spans="3:8" ht="12.75">
      <c r="C435" s="67" t="s">
        <v>65</v>
      </c>
      <c r="H435" s="69">
        <v>14586133302.92553</v>
      </c>
    </row>
    <row r="436" spans="3:8" ht="12.75">
      <c r="C436" s="67" t="s">
        <v>66</v>
      </c>
      <c r="H436" s="71">
        <v>-0.5692249344261068</v>
      </c>
    </row>
    <row r="437" spans="3:8" ht="12.75">
      <c r="C437" s="67" t="s">
        <v>67</v>
      </c>
      <c r="H437" s="71">
        <v>3.4008553796036853</v>
      </c>
    </row>
    <row r="438" spans="3:8" ht="12.75">
      <c r="C438" s="67" t="s">
        <v>68</v>
      </c>
      <c r="H438" s="71">
        <v>0.2385007267096946</v>
      </c>
    </row>
    <row r="439" spans="3:8" ht="12.75">
      <c r="C439" s="67" t="s">
        <v>69</v>
      </c>
      <c r="H439" s="69">
        <v>77644.77609660792</v>
      </c>
    </row>
    <row r="440" spans="3:8" ht="12.75">
      <c r="C440" s="67" t="s">
        <v>70</v>
      </c>
      <c r="H440" s="69">
        <v>783319.0871318097</v>
      </c>
    </row>
    <row r="441" spans="3:8" ht="12.75">
      <c r="C441" s="67" t="s">
        <v>71</v>
      </c>
      <c r="H441" s="69">
        <v>705674.3110352018</v>
      </c>
    </row>
    <row r="442" spans="3:8" ht="12.75">
      <c r="C442" s="67" t="s">
        <v>72</v>
      </c>
      <c r="H442" s="62">
        <v>5401.135677415543</v>
      </c>
    </row>
    <row r="445" ht="12.75"/>
    <row r="446" ht="12.75"/>
    <row r="447" ht="12.75"/>
    <row r="448" ht="12.75"/>
    <row r="449" ht="12.75"/>
    <row r="450" ht="12.75"/>
    <row r="451" ht="12.75"/>
    <row r="452" ht="12.75"/>
    <row r="453" ht="12.75"/>
    <row r="454" ht="12.75"/>
    <row r="455" ht="12.75"/>
    <row r="456" ht="12.75"/>
    <row r="461" spans="1:10" ht="12.75">
      <c r="A461" s="65" t="s">
        <v>78</v>
      </c>
      <c r="J461" s="66" t="s">
        <v>129</v>
      </c>
    </row>
    <row r="463" ht="12.75">
      <c r="B463" s="67" t="s">
        <v>74</v>
      </c>
    </row>
    <row r="465" spans="4:8" ht="12.75">
      <c r="D465" s="68" t="s">
        <v>75</v>
      </c>
      <c r="H465" s="68" t="s">
        <v>58</v>
      </c>
    </row>
    <row r="466" spans="4:8" ht="12.75">
      <c r="D466" s="72">
        <v>0</v>
      </c>
      <c r="H466" s="69">
        <v>77644.77609660792</v>
      </c>
    </row>
    <row r="467" spans="4:8" ht="12.75">
      <c r="D467" s="72">
        <v>0.25</v>
      </c>
      <c r="H467" s="69">
        <v>436456.5800215198</v>
      </c>
    </row>
    <row r="468" spans="4:8" ht="12.75">
      <c r="D468" s="72">
        <v>0.5</v>
      </c>
      <c r="H468" s="69">
        <v>518654.82078043075</v>
      </c>
    </row>
    <row r="469" spans="4:8" ht="12.75">
      <c r="D469" s="72">
        <v>0.75</v>
      </c>
      <c r="H469" s="69">
        <v>589882.2237949566</v>
      </c>
    </row>
    <row r="470" spans="4:8" ht="12.75">
      <c r="D470" s="72">
        <v>1</v>
      </c>
      <c r="H470" s="69">
        <v>783319.0871318097</v>
      </c>
    </row>
    <row r="472" ht="12.75">
      <c r="A472" s="67" t="s">
        <v>76</v>
      </c>
    </row>
    <row r="474" spans="1:10" ht="12.75">
      <c r="A474" s="65" t="s">
        <v>79</v>
      </c>
      <c r="J474" s="66" t="s">
        <v>133</v>
      </c>
    </row>
    <row r="476" ht="12.75">
      <c r="B476" s="67" t="s">
        <v>56</v>
      </c>
    </row>
    <row r="477" ht="12.75">
      <c r="C477" s="67" t="s">
        <v>134</v>
      </c>
    </row>
    <row r="478" ht="12.75">
      <c r="C478" s="67" t="s">
        <v>189</v>
      </c>
    </row>
    <row r="479" ht="12.75">
      <c r="C479" s="67" t="s">
        <v>190</v>
      </c>
    </row>
    <row r="481" spans="2:8" ht="12.75">
      <c r="B481" s="67" t="s">
        <v>57</v>
      </c>
      <c r="H481" s="68" t="s">
        <v>58</v>
      </c>
    </row>
    <row r="482" spans="3:8" ht="12.75">
      <c r="C482" s="67" t="s">
        <v>59</v>
      </c>
      <c r="H482" s="61">
        <v>500</v>
      </c>
    </row>
    <row r="483" spans="3:8" ht="12.75">
      <c r="C483" s="67" t="s">
        <v>60</v>
      </c>
      <c r="H483" s="69">
        <v>504488.39717819326</v>
      </c>
    </row>
    <row r="484" spans="3:8" ht="12.75">
      <c r="C484" s="67" t="s">
        <v>61</v>
      </c>
      <c r="H484" s="69">
        <v>510458.6562387753</v>
      </c>
    </row>
    <row r="485" spans="3:8" ht="12.75">
      <c r="C485" s="67" t="s">
        <v>62</v>
      </c>
      <c r="H485" s="70" t="s">
        <v>63</v>
      </c>
    </row>
    <row r="486" spans="3:8" ht="12.75">
      <c r="C486" s="67" t="s">
        <v>64</v>
      </c>
      <c r="H486" s="69">
        <v>160876.57160354787</v>
      </c>
    </row>
    <row r="487" spans="3:8" ht="12.75">
      <c r="C487" s="67" t="s">
        <v>65</v>
      </c>
      <c r="H487" s="69">
        <v>25881271290.91146</v>
      </c>
    </row>
    <row r="488" spans="3:8" ht="12.75">
      <c r="C488" s="67" t="s">
        <v>66</v>
      </c>
      <c r="H488" s="71">
        <v>-0.2618605718802234</v>
      </c>
    </row>
    <row r="489" spans="3:8" ht="12.75">
      <c r="C489" s="67" t="s">
        <v>67</v>
      </c>
      <c r="H489" s="71">
        <v>3.315037960785484</v>
      </c>
    </row>
    <row r="490" spans="3:8" ht="12.75">
      <c r="C490" s="67" t="s">
        <v>68</v>
      </c>
      <c r="H490" s="71">
        <v>0.31889052851045796</v>
      </c>
    </row>
    <row r="491" spans="3:8" ht="12.75">
      <c r="C491" s="67" t="s">
        <v>69</v>
      </c>
      <c r="H491" s="69">
        <v>-52272.159000840875</v>
      </c>
    </row>
    <row r="492" spans="3:8" ht="12.75">
      <c r="C492" s="67" t="s">
        <v>70</v>
      </c>
      <c r="H492" s="69">
        <v>958431.4303525235</v>
      </c>
    </row>
    <row r="493" spans="3:8" ht="12.75">
      <c r="C493" s="67" t="s">
        <v>71</v>
      </c>
      <c r="H493" s="69">
        <v>1010703.5893533643</v>
      </c>
    </row>
    <row r="494" spans="3:8" ht="12.75">
      <c r="C494" s="67" t="s">
        <v>72</v>
      </c>
      <c r="H494" s="62">
        <v>7194.619001852907</v>
      </c>
    </row>
    <row r="497" ht="12.75"/>
    <row r="498" ht="12.75"/>
    <row r="499" ht="12.75"/>
    <row r="500" ht="12.75"/>
    <row r="501" ht="12.75"/>
    <row r="502" ht="12.75"/>
    <row r="503" ht="12.75"/>
    <row r="504" ht="12.75"/>
    <row r="505" ht="12.75"/>
    <row r="506" ht="12.75"/>
    <row r="507" ht="12.75"/>
    <row r="508" ht="12.75"/>
    <row r="513" spans="1:10" ht="12.75">
      <c r="A513" s="65" t="s">
        <v>80</v>
      </c>
      <c r="J513" s="66" t="s">
        <v>133</v>
      </c>
    </row>
    <row r="515" ht="12.75">
      <c r="B515" s="67" t="s">
        <v>74</v>
      </c>
    </row>
    <row r="517" spans="4:8" ht="12.75">
      <c r="D517" s="68" t="s">
        <v>75</v>
      </c>
      <c r="H517" s="68" t="s">
        <v>58</v>
      </c>
    </row>
    <row r="518" spans="4:8" ht="12.75">
      <c r="D518" s="72">
        <v>0</v>
      </c>
      <c r="H518" s="69">
        <v>-52272.159000840875</v>
      </c>
    </row>
    <row r="519" spans="4:8" ht="12.75">
      <c r="D519" s="72">
        <v>0.25</v>
      </c>
      <c r="H519" s="69">
        <v>410044.54755878134</v>
      </c>
    </row>
    <row r="520" spans="4:8" ht="12.75">
      <c r="D520" s="72">
        <v>0.5</v>
      </c>
      <c r="H520" s="69">
        <v>510458.6562387753</v>
      </c>
    </row>
    <row r="521" spans="4:8" ht="12.75">
      <c r="D521" s="72">
        <v>0.75</v>
      </c>
      <c r="H521" s="69">
        <v>611317.2526231424</v>
      </c>
    </row>
    <row r="522" spans="4:8" ht="12.75">
      <c r="D522" s="72">
        <v>1</v>
      </c>
      <c r="H522" s="69">
        <v>958431.4303525235</v>
      </c>
    </row>
    <row r="524" ht="12.75">
      <c r="A524" s="67" t="s">
        <v>76</v>
      </c>
    </row>
    <row r="526" spans="1:10" ht="12.75">
      <c r="A526" s="65" t="s">
        <v>81</v>
      </c>
      <c r="J526" s="66" t="s">
        <v>137</v>
      </c>
    </row>
    <row r="528" ht="12.75">
      <c r="B528" s="67" t="s">
        <v>56</v>
      </c>
    </row>
    <row r="529" ht="12.75">
      <c r="C529" s="67" t="s">
        <v>191</v>
      </c>
    </row>
    <row r="530" ht="12.75">
      <c r="C530" s="67" t="s">
        <v>192</v>
      </c>
    </row>
    <row r="531" ht="12.75">
      <c r="C531" s="67" t="s">
        <v>193</v>
      </c>
    </row>
    <row r="533" spans="2:8" ht="12.75">
      <c r="B533" s="67" t="s">
        <v>57</v>
      </c>
      <c r="H533" s="68" t="s">
        <v>58</v>
      </c>
    </row>
    <row r="534" spans="3:8" ht="12.75">
      <c r="C534" s="67" t="s">
        <v>59</v>
      </c>
      <c r="H534" s="61">
        <v>500</v>
      </c>
    </row>
    <row r="535" spans="3:8" ht="12.75">
      <c r="C535" s="67" t="s">
        <v>60</v>
      </c>
      <c r="H535" s="69">
        <v>2026070.9877940011</v>
      </c>
    </row>
    <row r="536" spans="3:8" ht="12.75">
      <c r="C536" s="67" t="s">
        <v>61</v>
      </c>
      <c r="H536" s="69">
        <v>2046826.104371078</v>
      </c>
    </row>
    <row r="537" spans="3:8" ht="12.75">
      <c r="C537" s="67" t="s">
        <v>62</v>
      </c>
      <c r="H537" s="70" t="s">
        <v>63</v>
      </c>
    </row>
    <row r="538" spans="3:8" ht="12.75">
      <c r="C538" s="67" t="s">
        <v>64</v>
      </c>
      <c r="H538" s="69">
        <v>374511.2074695071</v>
      </c>
    </row>
    <row r="539" spans="3:8" ht="12.75">
      <c r="C539" s="67" t="s">
        <v>65</v>
      </c>
      <c r="H539" s="73">
        <v>140258644520.2682</v>
      </c>
    </row>
    <row r="540" spans="3:8" ht="12.75">
      <c r="C540" s="67" t="s">
        <v>66</v>
      </c>
      <c r="H540" s="71">
        <v>-0.48854964275395185</v>
      </c>
    </row>
    <row r="541" spans="3:8" ht="12.75">
      <c r="C541" s="67" t="s">
        <v>67</v>
      </c>
      <c r="H541" s="71">
        <v>3.570135210158069</v>
      </c>
    </row>
    <row r="542" spans="3:8" ht="12.75">
      <c r="C542" s="67" t="s">
        <v>68</v>
      </c>
      <c r="H542" s="71">
        <v>0.18484604425300877</v>
      </c>
    </row>
    <row r="543" spans="3:8" ht="12.75">
      <c r="C543" s="67" t="s">
        <v>69</v>
      </c>
      <c r="H543" s="69">
        <v>614630.1643758626</v>
      </c>
    </row>
    <row r="544" spans="3:8" ht="12.75">
      <c r="C544" s="67" t="s">
        <v>70</v>
      </c>
      <c r="H544" s="69">
        <v>2989664.6439600727</v>
      </c>
    </row>
    <row r="545" spans="3:8" ht="12.75">
      <c r="C545" s="67" t="s">
        <v>71</v>
      </c>
      <c r="H545" s="69">
        <v>2375034.47958421</v>
      </c>
    </row>
    <row r="546" spans="3:8" ht="12.75">
      <c r="C546" s="67" t="s">
        <v>72</v>
      </c>
      <c r="H546" s="62">
        <v>16748.650364746896</v>
      </c>
    </row>
    <row r="549" ht="12.75"/>
    <row r="550" ht="12.75"/>
    <row r="551" ht="12.75"/>
    <row r="552" ht="12.75"/>
    <row r="553" ht="12.75"/>
    <row r="554" ht="12.75"/>
    <row r="555" ht="12.75"/>
    <row r="556" ht="12.75"/>
    <row r="557" ht="12.75"/>
    <row r="558" ht="12.75"/>
    <row r="559" ht="12.75"/>
    <row r="560" ht="12.75"/>
    <row r="565" spans="1:10" ht="12.75">
      <c r="A565" s="65" t="s">
        <v>82</v>
      </c>
      <c r="J565" s="66" t="s">
        <v>137</v>
      </c>
    </row>
    <row r="567" ht="12.75">
      <c r="B567" s="67" t="s">
        <v>74</v>
      </c>
    </row>
    <row r="569" spans="4:8" ht="12.75">
      <c r="D569" s="68" t="s">
        <v>75</v>
      </c>
      <c r="H569" s="68" t="s">
        <v>58</v>
      </c>
    </row>
    <row r="570" spans="4:8" ht="12.75">
      <c r="D570" s="72">
        <v>0</v>
      </c>
      <c r="H570" s="69">
        <v>614630.1643758626</v>
      </c>
    </row>
    <row r="571" spans="4:8" ht="12.75">
      <c r="D571" s="72">
        <v>0.25</v>
      </c>
      <c r="H571" s="69">
        <v>1813072.9922781028</v>
      </c>
    </row>
    <row r="572" spans="4:8" ht="12.75">
      <c r="D572" s="72">
        <v>0.5</v>
      </c>
      <c r="H572" s="69">
        <v>2046826.104371078</v>
      </c>
    </row>
    <row r="573" spans="4:8" ht="12.75">
      <c r="D573" s="72">
        <v>0.75</v>
      </c>
      <c r="H573" s="69">
        <v>2288526.911234309</v>
      </c>
    </row>
    <row r="574" spans="4:8" ht="12.75">
      <c r="D574" s="72">
        <v>1</v>
      </c>
      <c r="H574" s="69">
        <v>2989664.6439600727</v>
      </c>
    </row>
    <row r="576" ht="12.75">
      <c r="A576" s="67" t="s">
        <v>76</v>
      </c>
    </row>
    <row r="578" spans="1:10" ht="12.75">
      <c r="A578" s="65" t="s">
        <v>83</v>
      </c>
      <c r="J578" s="66" t="s">
        <v>141</v>
      </c>
    </row>
    <row r="580" ht="12.75">
      <c r="B580" s="67" t="s">
        <v>56</v>
      </c>
    </row>
    <row r="581" ht="12.75">
      <c r="C581" s="67" t="s">
        <v>142</v>
      </c>
    </row>
    <row r="582" ht="12.75">
      <c r="C582" s="67" t="s">
        <v>194</v>
      </c>
    </row>
    <row r="583" ht="12.75">
      <c r="C583" s="67" t="s">
        <v>195</v>
      </c>
    </row>
    <row r="585" spans="2:8" ht="12.75">
      <c r="B585" s="67" t="s">
        <v>57</v>
      </c>
      <c r="H585" s="68" t="s">
        <v>58</v>
      </c>
    </row>
    <row r="586" spans="3:8" ht="12.75">
      <c r="C586" s="67" t="s">
        <v>59</v>
      </c>
      <c r="H586" s="61">
        <v>500</v>
      </c>
    </row>
    <row r="587" spans="3:8" ht="12.75">
      <c r="C587" s="67" t="s">
        <v>60</v>
      </c>
      <c r="H587" s="69">
        <v>435289.6658848459</v>
      </c>
    </row>
    <row r="588" spans="3:8" ht="12.75">
      <c r="C588" s="67" t="s">
        <v>61</v>
      </c>
      <c r="H588" s="69">
        <v>458420.92816060735</v>
      </c>
    </row>
    <row r="589" spans="3:8" ht="12.75">
      <c r="C589" s="67" t="s">
        <v>62</v>
      </c>
      <c r="H589" s="70" t="s">
        <v>63</v>
      </c>
    </row>
    <row r="590" spans="3:8" ht="12.75">
      <c r="C590" s="67" t="s">
        <v>64</v>
      </c>
      <c r="H590" s="69">
        <v>110040.62700428635</v>
      </c>
    </row>
    <row r="591" spans="3:8" ht="12.75">
      <c r="C591" s="67" t="s">
        <v>65</v>
      </c>
      <c r="H591" s="69">
        <v>12108939591.496473</v>
      </c>
    </row>
    <row r="592" spans="3:8" ht="12.75">
      <c r="C592" s="67" t="s">
        <v>66</v>
      </c>
      <c r="H592" s="71">
        <v>-1.2301884917528472</v>
      </c>
    </row>
    <row r="593" spans="3:8" ht="12.75">
      <c r="C593" s="67" t="s">
        <v>67</v>
      </c>
      <c r="H593" s="71">
        <v>5.012997149199573</v>
      </c>
    </row>
    <row r="594" spans="3:8" ht="12.75">
      <c r="C594" s="67" t="s">
        <v>68</v>
      </c>
      <c r="H594" s="71">
        <v>0.2527986203867223</v>
      </c>
    </row>
    <row r="595" spans="3:8" ht="12.75">
      <c r="C595" s="67" t="s">
        <v>69</v>
      </c>
      <c r="H595" s="69">
        <v>-52272.159000840875</v>
      </c>
    </row>
    <row r="596" spans="3:8" ht="12.75">
      <c r="C596" s="67" t="s">
        <v>70</v>
      </c>
      <c r="H596" s="69">
        <v>628687.7195948868</v>
      </c>
    </row>
    <row r="597" spans="3:8" ht="12.75">
      <c r="C597" s="67" t="s">
        <v>71</v>
      </c>
      <c r="H597" s="69">
        <v>680959.8785957276</v>
      </c>
    </row>
    <row r="598" spans="3:8" ht="12.75">
      <c r="C598" s="67" t="s">
        <v>72</v>
      </c>
      <c r="H598" s="62">
        <v>4921.166445365666</v>
      </c>
    </row>
    <row r="601" ht="12.75"/>
    <row r="602" ht="12.75"/>
    <row r="603" ht="12.75"/>
    <row r="604" ht="12.75"/>
    <row r="605" ht="12.75"/>
    <row r="606" ht="12.75"/>
    <row r="607" ht="12.75"/>
    <row r="608" ht="12.75"/>
    <row r="609" ht="12.75"/>
    <row r="610" ht="12.75"/>
    <row r="611" ht="12.75"/>
    <row r="612" ht="12.75"/>
    <row r="617" spans="1:10" ht="12.75">
      <c r="A617" s="65" t="s">
        <v>84</v>
      </c>
      <c r="J617" s="66" t="s">
        <v>141</v>
      </c>
    </row>
    <row r="619" ht="12.75">
      <c r="B619" s="67" t="s">
        <v>74</v>
      </c>
    </row>
    <row r="621" spans="4:8" ht="12.75">
      <c r="D621" s="68" t="s">
        <v>75</v>
      </c>
      <c r="H621" s="68" t="s">
        <v>58</v>
      </c>
    </row>
    <row r="622" spans="4:8" ht="12.75">
      <c r="D622" s="72">
        <v>0</v>
      </c>
      <c r="H622" s="69">
        <v>-52272.159000840875</v>
      </c>
    </row>
    <row r="623" spans="4:8" ht="12.75">
      <c r="D623" s="72">
        <v>0.25</v>
      </c>
      <c r="H623" s="69">
        <v>384986.6173344074</v>
      </c>
    </row>
    <row r="624" spans="4:8" ht="12.75">
      <c r="D624" s="72">
        <v>0.5</v>
      </c>
      <c r="H624" s="69">
        <v>458420.92816060735</v>
      </c>
    </row>
    <row r="625" spans="4:8" ht="12.75">
      <c r="D625" s="72">
        <v>0.75</v>
      </c>
      <c r="H625" s="69">
        <v>511848.2897432803</v>
      </c>
    </row>
    <row r="626" spans="4:8" ht="12.75">
      <c r="D626" s="72">
        <v>1</v>
      </c>
      <c r="H626" s="69">
        <v>628687.7195948868</v>
      </c>
    </row>
    <row r="628" ht="12.75">
      <c r="A628" s="67" t="s">
        <v>76</v>
      </c>
    </row>
    <row r="630" ht="12.75">
      <c r="F630" s="74" t="s">
        <v>145</v>
      </c>
    </row>
    <row r="633" spans="1:10" ht="12.75">
      <c r="A633" s="65" t="s">
        <v>146</v>
      </c>
      <c r="J633" s="66" t="s">
        <v>147</v>
      </c>
    </row>
    <row r="635" ht="12.75">
      <c r="B635" s="67" t="s">
        <v>148</v>
      </c>
    </row>
    <row r="636" spans="3:5" ht="12.75">
      <c r="C636" s="67" t="s">
        <v>149</v>
      </c>
      <c r="E636" s="71">
        <v>2843.968005571561</v>
      </c>
    </row>
    <row r="637" spans="3:5" ht="12.75">
      <c r="C637" s="67" t="s">
        <v>150</v>
      </c>
      <c r="E637" s="71">
        <v>5750</v>
      </c>
    </row>
    <row r="638" spans="3:5" ht="12.75">
      <c r="C638" s="67" t="s">
        <v>151</v>
      </c>
      <c r="E638" s="71">
        <v>8656.031994428438</v>
      </c>
    </row>
    <row r="639" ht="12.75"/>
    <row r="640" ht="12.75">
      <c r="B640" s="67" t="s">
        <v>152</v>
      </c>
    </row>
    <row r="644" spans="1:10" ht="12.75">
      <c r="A644" s="65" t="s">
        <v>153</v>
      </c>
      <c r="J644" s="66" t="s">
        <v>154</v>
      </c>
    </row>
    <row r="646" ht="12.75">
      <c r="B646" s="67" t="s">
        <v>148</v>
      </c>
    </row>
    <row r="647" spans="3:5" ht="12.75">
      <c r="C647" s="67" t="s">
        <v>149</v>
      </c>
      <c r="E647" s="71">
        <v>1500</v>
      </c>
    </row>
    <row r="648" spans="3:5" ht="12.75">
      <c r="C648" s="67" t="s">
        <v>150</v>
      </c>
      <c r="E648" s="71">
        <v>5750</v>
      </c>
    </row>
    <row r="649" spans="3:5" ht="12.75">
      <c r="C649" s="67" t="s">
        <v>151</v>
      </c>
      <c r="E649" s="71">
        <v>10000</v>
      </c>
    </row>
    <row r="650" ht="12.75"/>
    <row r="651" ht="12.75">
      <c r="B651" s="67" t="s">
        <v>155</v>
      </c>
    </row>
    <row r="655" spans="1:10" ht="12.75">
      <c r="A655" s="65" t="s">
        <v>196</v>
      </c>
      <c r="J655" s="66" t="s">
        <v>197</v>
      </c>
    </row>
    <row r="657" ht="12.75">
      <c r="B657" s="67" t="s">
        <v>148</v>
      </c>
    </row>
    <row r="658" spans="3:5" ht="12.75">
      <c r="C658" s="67" t="s">
        <v>198</v>
      </c>
      <c r="E658" s="71">
        <v>9000</v>
      </c>
    </row>
    <row r="659" spans="3:5" ht="12.75">
      <c r="C659" s="67" t="s">
        <v>150</v>
      </c>
      <c r="E659" s="71">
        <v>10000</v>
      </c>
    </row>
    <row r="660" spans="3:5" ht="12.75">
      <c r="C660" s="67" t="s">
        <v>199</v>
      </c>
      <c r="E660" s="71">
        <v>11000</v>
      </c>
    </row>
    <row r="661" ht="12.75"/>
    <row r="662" ht="12.75">
      <c r="B662" s="67" t="s">
        <v>200</v>
      </c>
    </row>
    <row r="666" spans="1:10" ht="12.75">
      <c r="A666" s="65" t="s">
        <v>156</v>
      </c>
      <c r="J666" s="66" t="s">
        <v>157</v>
      </c>
    </row>
    <row r="668" ht="12.75">
      <c r="B668" s="67" t="s">
        <v>158</v>
      </c>
    </row>
    <row r="669" spans="3:5" ht="12.75">
      <c r="C669" s="67" t="s">
        <v>60</v>
      </c>
      <c r="E669" s="75">
        <v>10000</v>
      </c>
    </row>
    <row r="670" spans="3:5" ht="12.75">
      <c r="C670" s="67" t="s">
        <v>159</v>
      </c>
      <c r="E670" s="75">
        <v>1000</v>
      </c>
    </row>
    <row r="671" ht="12.75"/>
    <row r="672" ht="12.75">
      <c r="B672" s="67" t="s">
        <v>160</v>
      </c>
    </row>
    <row r="677" ht="12.75">
      <c r="A677" s="67" t="s">
        <v>161</v>
      </c>
    </row>
    <row r="679" ht="12.75">
      <c r="F679" s="74" t="s">
        <v>162</v>
      </c>
    </row>
    <row r="682" ht="12.75">
      <c r="A682" s="67" t="s">
        <v>163</v>
      </c>
    </row>
  </sheetData>
  <printOptions/>
  <pageMargins left="0.75" right="0.75" top="1" bottom="1" header="0.5" footer="0.5"/>
  <pageSetup horizontalDpi="300" verticalDpi="300" orientation="portrait" r:id="rId2"/>
  <headerFooter alignWithMargins="0">
    <oddHeader>&amp;C&amp;f</oddHeader>
    <oddFooter>&amp;CPage &amp;p</oddFooter>
  </headerFooter>
  <rowBreaks count="27" manualBreakCount="27">
    <brk id="43" max="255" man="1"/>
    <brk id="56" max="255" man="1"/>
    <brk id="95" max="255" man="1"/>
    <brk id="108" max="255" man="1"/>
    <brk id="147" max="255" man="1"/>
    <brk id="160" max="255" man="1"/>
    <brk id="199" max="255" man="1"/>
    <brk id="212" max="255" man="1"/>
    <brk id="251" max="255" man="1"/>
    <brk id="264" max="255" man="1"/>
    <brk id="303" max="255" man="1"/>
    <brk id="316" max="255" man="1"/>
    <brk id="355" max="255" man="1"/>
    <brk id="368" max="255" man="1"/>
    <brk id="407" max="255" man="1"/>
    <brk id="420" max="255" man="1"/>
    <brk id="459" max="255" man="1"/>
    <brk id="472" max="255" man="1"/>
    <brk id="511" max="255" man="1"/>
    <brk id="524" max="255" man="1"/>
    <brk id="563" max="255" man="1"/>
    <brk id="576" max="255" man="1"/>
    <brk id="615" max="255" man="1"/>
    <brk id="628" max="255" man="1"/>
    <brk id="676" max="255" man="1"/>
    <brk id="677" max="255" man="1"/>
    <brk id="682" max="255" man="1"/>
  </rowBreaks>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J670"/>
  <sheetViews>
    <sheetView showGridLines="0" showRowColHeaders="0" workbookViewId="0" topLeftCell="A1">
      <selection activeCell="K4" sqref="K4"/>
    </sheetView>
  </sheetViews>
  <sheetFormatPr defaultColWidth="9.140625" defaultRowHeight="12.75"/>
  <cols>
    <col min="1" max="2" width="3.8515625" style="39" customWidth="1"/>
    <col min="3" max="3" width="5.28125" style="39" customWidth="1"/>
    <col min="4" max="4" width="12.28125" style="39" customWidth="1"/>
    <col min="5" max="5" width="15.7109375" style="39" customWidth="1"/>
    <col min="6" max="6" width="1.7109375" style="39" customWidth="1"/>
    <col min="7" max="7" width="5.28125" style="39" customWidth="1"/>
    <col min="8" max="8" width="15.7109375" style="39" customWidth="1"/>
    <col min="9" max="9" width="9.7109375" style="39" customWidth="1"/>
    <col min="10" max="10" width="6.28125" style="39" customWidth="1"/>
    <col min="11" max="11" width="80.7109375" style="39" customWidth="1"/>
    <col min="12" max="16384" width="9.140625" style="39" customWidth="1"/>
  </cols>
  <sheetData>
    <row r="1" ht="12.75">
      <c r="E1" s="40"/>
    </row>
    <row r="2" ht="12.75">
      <c r="F2" s="41" t="s">
        <v>54</v>
      </c>
    </row>
    <row r="3" ht="12.75">
      <c r="F3" s="42" t="s">
        <v>95</v>
      </c>
    </row>
    <row r="4" ht="12.75">
      <c r="F4" s="42" t="s">
        <v>96</v>
      </c>
    </row>
    <row r="6" spans="1:10" ht="12.75">
      <c r="A6" s="43" t="s">
        <v>55</v>
      </c>
      <c r="J6" s="44" t="s">
        <v>97</v>
      </c>
    </row>
    <row r="8" ht="12.75">
      <c r="B8" s="45" t="s">
        <v>56</v>
      </c>
    </row>
    <row r="9" ht="12.75">
      <c r="C9" s="45" t="s">
        <v>98</v>
      </c>
    </row>
    <row r="10" ht="12.75">
      <c r="C10" s="45" t="s">
        <v>99</v>
      </c>
    </row>
    <row r="11" ht="12.75">
      <c r="C11" s="45" t="s">
        <v>100</v>
      </c>
    </row>
    <row r="13" spans="2:8" ht="12.75">
      <c r="B13" s="45" t="s">
        <v>57</v>
      </c>
      <c r="H13" s="46" t="s">
        <v>58</v>
      </c>
    </row>
    <row r="14" spans="3:8" ht="12.75">
      <c r="C14" s="45" t="s">
        <v>59</v>
      </c>
      <c r="H14" s="39">
        <v>500</v>
      </c>
    </row>
    <row r="15" spans="3:8" ht="12.75">
      <c r="C15" s="45" t="s">
        <v>60</v>
      </c>
      <c r="H15" s="47">
        <v>352971.3765880063</v>
      </c>
    </row>
    <row r="16" spans="3:8" ht="12.75">
      <c r="C16" s="45" t="s">
        <v>61</v>
      </c>
      <c r="H16" s="47">
        <v>353052.79293157614</v>
      </c>
    </row>
    <row r="17" spans="3:8" ht="12.75">
      <c r="C17" s="45" t="s">
        <v>62</v>
      </c>
      <c r="H17" s="48" t="s">
        <v>63</v>
      </c>
    </row>
    <row r="18" spans="3:8" ht="12.75">
      <c r="C18" s="45" t="s">
        <v>64</v>
      </c>
      <c r="H18" s="47">
        <v>50694.665782116164</v>
      </c>
    </row>
    <row r="19" spans="3:8" ht="12.75">
      <c r="C19" s="45" t="s">
        <v>65</v>
      </c>
      <c r="H19" s="47">
        <v>2569949138.7604594</v>
      </c>
    </row>
    <row r="20" spans="3:8" ht="12.75">
      <c r="C20" s="45" t="s">
        <v>66</v>
      </c>
      <c r="H20" s="49">
        <v>0.0949061379437532</v>
      </c>
    </row>
    <row r="21" spans="3:8" ht="12.75">
      <c r="C21" s="45" t="s">
        <v>67</v>
      </c>
      <c r="H21" s="49">
        <v>2.978370782727824</v>
      </c>
    </row>
    <row r="22" spans="3:8" ht="12.75">
      <c r="C22" s="45" t="s">
        <v>68</v>
      </c>
      <c r="H22" s="49">
        <v>0.14362259702799576</v>
      </c>
    </row>
    <row r="23" spans="3:8" ht="12.75">
      <c r="C23" s="45" t="s">
        <v>69</v>
      </c>
      <c r="H23" s="47">
        <v>213532.9835496067</v>
      </c>
    </row>
    <row r="24" spans="3:8" ht="12.75">
      <c r="C24" s="45" t="s">
        <v>70</v>
      </c>
      <c r="H24" s="47">
        <v>517099.6663014236</v>
      </c>
    </row>
    <row r="25" spans="3:8" ht="12.75">
      <c r="C25" s="45" t="s">
        <v>71</v>
      </c>
      <c r="H25" s="47">
        <v>303566.68275181693</v>
      </c>
    </row>
    <row r="26" spans="3:8" ht="12.75">
      <c r="C26" s="45" t="s">
        <v>72</v>
      </c>
      <c r="H26" s="40">
        <v>2267.1343757088857</v>
      </c>
    </row>
    <row r="29" ht="12.75"/>
    <row r="30" ht="12.75"/>
    <row r="31" ht="12.75"/>
    <row r="32" ht="12.75"/>
    <row r="33" ht="12.75"/>
    <row r="34" ht="12.75"/>
    <row r="35" ht="12.75"/>
    <row r="36" ht="12.75"/>
    <row r="37" ht="12.75"/>
    <row r="38" ht="12.75"/>
    <row r="39" ht="12.75"/>
    <row r="40" ht="12.75"/>
    <row r="45" spans="1:10" ht="12.75">
      <c r="A45" s="43" t="s">
        <v>73</v>
      </c>
      <c r="J45" s="44" t="s">
        <v>97</v>
      </c>
    </row>
    <row r="47" ht="12.75">
      <c r="B47" s="45" t="s">
        <v>74</v>
      </c>
    </row>
    <row r="49" spans="4:8" ht="12.75">
      <c r="D49" s="46" t="s">
        <v>75</v>
      </c>
      <c r="H49" s="46" t="s">
        <v>58</v>
      </c>
    </row>
    <row r="50" spans="4:8" ht="12.75">
      <c r="D50" s="50">
        <v>0</v>
      </c>
      <c r="H50" s="47">
        <v>213532.9835496067</v>
      </c>
    </row>
    <row r="51" spans="4:8" ht="12.75">
      <c r="D51" s="50">
        <v>0.25</v>
      </c>
      <c r="H51" s="47">
        <v>317494.8392954315</v>
      </c>
    </row>
    <row r="52" spans="4:8" ht="12.75">
      <c r="D52" s="50">
        <v>0.5</v>
      </c>
      <c r="H52" s="47">
        <v>353052.79293157614</v>
      </c>
    </row>
    <row r="53" spans="4:8" ht="12.75">
      <c r="D53" s="50">
        <v>0.75</v>
      </c>
      <c r="H53" s="47">
        <v>386205.86499975243</v>
      </c>
    </row>
    <row r="54" spans="4:8" ht="12.75">
      <c r="D54" s="50">
        <v>1</v>
      </c>
      <c r="H54" s="47">
        <v>517099.6663014236</v>
      </c>
    </row>
    <row r="56" ht="12.75">
      <c r="A56" s="45" t="s">
        <v>76</v>
      </c>
    </row>
    <row r="58" spans="1:10" ht="12.75">
      <c r="A58" s="43" t="s">
        <v>77</v>
      </c>
      <c r="J58" s="44" t="s">
        <v>101</v>
      </c>
    </row>
    <row r="60" ht="12.75">
      <c r="B60" s="45" t="s">
        <v>56</v>
      </c>
    </row>
    <row r="61" ht="12.75">
      <c r="C61" s="45" t="s">
        <v>102</v>
      </c>
    </row>
    <row r="62" ht="12.75">
      <c r="C62" s="45" t="s">
        <v>103</v>
      </c>
    </row>
    <row r="63" ht="12.75">
      <c r="C63" s="45" t="s">
        <v>104</v>
      </c>
    </row>
    <row r="65" spans="2:8" ht="12.75">
      <c r="B65" s="45" t="s">
        <v>57</v>
      </c>
      <c r="H65" s="46" t="s">
        <v>58</v>
      </c>
    </row>
    <row r="66" spans="3:8" ht="12.75">
      <c r="C66" s="45" t="s">
        <v>59</v>
      </c>
      <c r="H66" s="39">
        <v>500</v>
      </c>
    </row>
    <row r="67" spans="3:8" ht="12.75">
      <c r="C67" s="45" t="s">
        <v>60</v>
      </c>
      <c r="H67" s="47">
        <v>350996.3664019204</v>
      </c>
    </row>
    <row r="68" spans="3:8" ht="12.75">
      <c r="C68" s="45" t="s">
        <v>61</v>
      </c>
      <c r="H68" s="47">
        <v>353280.8484040117</v>
      </c>
    </row>
    <row r="69" spans="3:8" ht="12.75">
      <c r="C69" s="45" t="s">
        <v>62</v>
      </c>
      <c r="H69" s="48" t="s">
        <v>63</v>
      </c>
    </row>
    <row r="70" spans="3:8" ht="12.75">
      <c r="C70" s="45" t="s">
        <v>64</v>
      </c>
      <c r="H70" s="47">
        <v>96685.02388928056</v>
      </c>
    </row>
    <row r="71" spans="3:8" ht="12.75">
      <c r="C71" s="45" t="s">
        <v>65</v>
      </c>
      <c r="H71" s="47">
        <v>9347993844.470753</v>
      </c>
    </row>
    <row r="72" spans="3:8" ht="12.75">
      <c r="C72" s="45" t="s">
        <v>66</v>
      </c>
      <c r="H72" s="49">
        <v>-0.26224193134548573</v>
      </c>
    </row>
    <row r="73" spans="3:8" ht="12.75">
      <c r="C73" s="45" t="s">
        <v>67</v>
      </c>
      <c r="H73" s="49">
        <v>3.201490246439786</v>
      </c>
    </row>
    <row r="74" spans="3:8" ht="12.75">
      <c r="C74" s="45" t="s">
        <v>68</v>
      </c>
      <c r="H74" s="49">
        <v>0.27545876010171594</v>
      </c>
    </row>
    <row r="75" spans="3:8" ht="12.75">
      <c r="C75" s="45" t="s">
        <v>69</v>
      </c>
      <c r="H75" s="47">
        <v>45972.27447689482</v>
      </c>
    </row>
    <row r="76" spans="3:8" ht="12.75">
      <c r="C76" s="45" t="s">
        <v>70</v>
      </c>
      <c r="H76" s="47">
        <v>623794.8445497493</v>
      </c>
    </row>
    <row r="77" spans="3:8" ht="12.75">
      <c r="C77" s="45" t="s">
        <v>71</v>
      </c>
      <c r="H77" s="47">
        <v>577822.5700728544</v>
      </c>
    </row>
    <row r="78" spans="3:8" ht="12.75">
      <c r="C78" s="45" t="s">
        <v>72</v>
      </c>
      <c r="H78" s="40">
        <v>4323.885716452449</v>
      </c>
    </row>
    <row r="81" ht="12.75"/>
    <row r="82" ht="12.75"/>
    <row r="83" ht="12.75"/>
    <row r="84" ht="12.75"/>
    <row r="85" ht="12.75"/>
    <row r="86" ht="12.75"/>
    <row r="87" ht="12.75"/>
    <row r="88" ht="12.75"/>
    <row r="89" ht="12.75"/>
    <row r="90" ht="12.75"/>
    <row r="91" ht="12.75"/>
    <row r="92" ht="12.75"/>
    <row r="97" spans="1:10" ht="12.75">
      <c r="A97" s="43" t="s">
        <v>78</v>
      </c>
      <c r="J97" s="44" t="s">
        <v>101</v>
      </c>
    </row>
    <row r="99" ht="12.75">
      <c r="B99" s="45" t="s">
        <v>74</v>
      </c>
    </row>
    <row r="101" spans="4:8" ht="12.75">
      <c r="D101" s="46" t="s">
        <v>75</v>
      </c>
      <c r="H101" s="46" t="s">
        <v>58</v>
      </c>
    </row>
    <row r="102" spans="4:8" ht="12.75">
      <c r="D102" s="50">
        <v>0</v>
      </c>
      <c r="H102" s="47">
        <v>45972.27447689482</v>
      </c>
    </row>
    <row r="103" spans="4:8" ht="12.75">
      <c r="D103" s="50">
        <v>0.25</v>
      </c>
      <c r="H103" s="47">
        <v>296431.4561913123</v>
      </c>
    </row>
    <row r="104" spans="4:8" ht="12.75">
      <c r="D104" s="50">
        <v>0.5</v>
      </c>
      <c r="H104" s="47">
        <v>353280.8484040117</v>
      </c>
    </row>
    <row r="105" spans="4:8" ht="12.75">
      <c r="D105" s="50">
        <v>0.75</v>
      </c>
      <c r="H105" s="47">
        <v>419597.06692930486</v>
      </c>
    </row>
    <row r="106" spans="4:8" ht="12.75">
      <c r="D106" s="50">
        <v>1</v>
      </c>
      <c r="H106" s="47">
        <v>623794.8445497493</v>
      </c>
    </row>
    <row r="108" ht="12.75">
      <c r="A108" s="45" t="s">
        <v>76</v>
      </c>
    </row>
    <row r="110" spans="1:10" ht="12.75">
      <c r="A110" s="43" t="s">
        <v>77</v>
      </c>
      <c r="J110" s="44" t="s">
        <v>105</v>
      </c>
    </row>
    <row r="112" ht="12.75">
      <c r="B112" s="45" t="s">
        <v>56</v>
      </c>
    </row>
    <row r="113" ht="12.75">
      <c r="C113" s="45" t="s">
        <v>106</v>
      </c>
    </row>
    <row r="114" ht="12.75">
      <c r="C114" s="45" t="s">
        <v>107</v>
      </c>
    </row>
    <row r="115" ht="12.75">
      <c r="C115" s="45" t="s">
        <v>108</v>
      </c>
    </row>
    <row r="117" spans="2:8" ht="12.75">
      <c r="B117" s="45" t="s">
        <v>57</v>
      </c>
      <c r="H117" s="46" t="s">
        <v>58</v>
      </c>
    </row>
    <row r="118" spans="3:8" ht="12.75">
      <c r="C118" s="45" t="s">
        <v>59</v>
      </c>
      <c r="H118" s="39">
        <v>500</v>
      </c>
    </row>
    <row r="119" spans="3:8" ht="12.75">
      <c r="C119" s="45" t="s">
        <v>60</v>
      </c>
      <c r="H119" s="47">
        <v>349185.1746256949</v>
      </c>
    </row>
    <row r="120" spans="3:8" ht="12.75">
      <c r="C120" s="45" t="s">
        <v>61</v>
      </c>
      <c r="H120" s="47">
        <v>350454.1074619199</v>
      </c>
    </row>
    <row r="121" spans="3:8" ht="12.75">
      <c r="C121" s="45" t="s">
        <v>62</v>
      </c>
      <c r="H121" s="48" t="s">
        <v>63</v>
      </c>
    </row>
    <row r="122" spans="3:8" ht="12.75">
      <c r="C122" s="45" t="s">
        <v>64</v>
      </c>
      <c r="H122" s="47">
        <v>130833.61078529069</v>
      </c>
    </row>
    <row r="123" spans="3:8" ht="12.75">
      <c r="C123" s="45" t="s">
        <v>65</v>
      </c>
      <c r="H123" s="47">
        <v>17117433711.116932</v>
      </c>
    </row>
    <row r="124" spans="3:8" ht="12.75">
      <c r="C124" s="45" t="s">
        <v>66</v>
      </c>
      <c r="H124" s="49">
        <v>-0.3171941788953118</v>
      </c>
    </row>
    <row r="125" spans="3:8" ht="12.75">
      <c r="C125" s="45" t="s">
        <v>67</v>
      </c>
      <c r="H125" s="49">
        <v>3.275084857675405</v>
      </c>
    </row>
    <row r="126" spans="3:8" ht="12.75">
      <c r="C126" s="45" t="s">
        <v>68</v>
      </c>
      <c r="H126" s="49">
        <v>0.37468260479711457</v>
      </c>
    </row>
    <row r="127" spans="3:8" ht="12.75">
      <c r="C127" s="45" t="s">
        <v>69</v>
      </c>
      <c r="H127" s="47">
        <v>-99541.33476037008</v>
      </c>
    </row>
    <row r="128" spans="3:8" ht="12.75">
      <c r="C128" s="45" t="s">
        <v>70</v>
      </c>
      <c r="H128" s="47">
        <v>720520.4125753455</v>
      </c>
    </row>
    <row r="129" spans="3:8" ht="12.75">
      <c r="C129" s="45" t="s">
        <v>71</v>
      </c>
      <c r="H129" s="47">
        <v>820061.7473357156</v>
      </c>
    </row>
    <row r="130" spans="3:8" ht="12.75">
      <c r="C130" s="45" t="s">
        <v>72</v>
      </c>
      <c r="H130" s="40">
        <v>5851.056949153192</v>
      </c>
    </row>
    <row r="133" ht="12.75"/>
    <row r="134" ht="12.75"/>
    <row r="135" ht="12.75"/>
    <row r="136" ht="12.75"/>
    <row r="137" ht="12.75"/>
    <row r="138" ht="12.75"/>
    <row r="139" ht="12.75"/>
    <row r="140" ht="12.75"/>
    <row r="141" ht="12.75"/>
    <row r="142" ht="12.75"/>
    <row r="143" ht="12.75"/>
    <row r="144" ht="12.75"/>
    <row r="149" spans="1:10" ht="12.75">
      <c r="A149" s="43" t="s">
        <v>78</v>
      </c>
      <c r="J149" s="44" t="s">
        <v>105</v>
      </c>
    </row>
    <row r="151" ht="12.75">
      <c r="B151" s="45" t="s">
        <v>74</v>
      </c>
    </row>
    <row r="153" spans="4:8" ht="12.75">
      <c r="D153" s="46" t="s">
        <v>75</v>
      </c>
      <c r="H153" s="46" t="s">
        <v>58</v>
      </c>
    </row>
    <row r="154" spans="4:8" ht="12.75">
      <c r="D154" s="50">
        <v>0</v>
      </c>
      <c r="H154" s="47">
        <v>-99541.33476037008</v>
      </c>
    </row>
    <row r="155" spans="4:8" ht="12.75">
      <c r="D155" s="50">
        <v>0.25</v>
      </c>
      <c r="H155" s="47">
        <v>272052.1160005268</v>
      </c>
    </row>
    <row r="156" spans="4:8" ht="12.75">
      <c r="D156" s="50">
        <v>0.5</v>
      </c>
      <c r="H156" s="47">
        <v>350454.1074619199</v>
      </c>
    </row>
    <row r="157" spans="4:8" ht="12.75">
      <c r="D157" s="50">
        <v>0.75</v>
      </c>
      <c r="H157" s="47">
        <v>438119.53842885024</v>
      </c>
    </row>
    <row r="158" spans="4:8" ht="12.75">
      <c r="D158" s="50">
        <v>1</v>
      </c>
      <c r="H158" s="47">
        <v>720520.4125753455</v>
      </c>
    </row>
    <row r="160" ht="12.75">
      <c r="A160" s="45" t="s">
        <v>76</v>
      </c>
    </row>
    <row r="162" spans="1:10" ht="12.75">
      <c r="A162" s="43" t="s">
        <v>79</v>
      </c>
      <c r="J162" s="44" t="s">
        <v>109</v>
      </c>
    </row>
    <row r="164" ht="12.75">
      <c r="B164" s="45" t="s">
        <v>56</v>
      </c>
    </row>
    <row r="165" ht="12.75">
      <c r="C165" s="45" t="s">
        <v>110</v>
      </c>
    </row>
    <row r="166" ht="12.75">
      <c r="C166" s="45" t="s">
        <v>111</v>
      </c>
    </row>
    <row r="167" ht="12.75">
      <c r="C167" s="45" t="s">
        <v>112</v>
      </c>
    </row>
    <row r="169" spans="2:8" ht="12.75">
      <c r="B169" s="45" t="s">
        <v>57</v>
      </c>
      <c r="H169" s="46" t="s">
        <v>58</v>
      </c>
    </row>
    <row r="170" spans="3:8" ht="12.75">
      <c r="C170" s="45" t="s">
        <v>59</v>
      </c>
      <c r="H170" s="39">
        <v>500</v>
      </c>
    </row>
    <row r="171" spans="3:8" ht="12.75">
      <c r="C171" s="45" t="s">
        <v>60</v>
      </c>
      <c r="H171" s="47">
        <v>342763.3558800925</v>
      </c>
    </row>
    <row r="172" spans="3:8" ht="12.75">
      <c r="C172" s="45" t="s">
        <v>61</v>
      </c>
      <c r="H172" s="47">
        <v>348608.44023783616</v>
      </c>
    </row>
    <row r="173" spans="3:8" ht="12.75">
      <c r="C173" s="45" t="s">
        <v>62</v>
      </c>
      <c r="H173" s="48" t="s">
        <v>63</v>
      </c>
    </row>
    <row r="174" spans="3:8" ht="12.75">
      <c r="C174" s="45" t="s">
        <v>64</v>
      </c>
      <c r="H174" s="47">
        <v>156034.83677907486</v>
      </c>
    </row>
    <row r="175" spans="3:8" ht="12.75">
      <c r="C175" s="45" t="s">
        <v>65</v>
      </c>
      <c r="H175" s="47">
        <v>24346870288.67253</v>
      </c>
    </row>
    <row r="176" spans="3:8" ht="12.75">
      <c r="C176" s="45" t="s">
        <v>66</v>
      </c>
      <c r="H176" s="49">
        <v>-0.4144099910434905</v>
      </c>
    </row>
    <row r="177" spans="3:8" ht="12.75">
      <c r="C177" s="45" t="s">
        <v>67</v>
      </c>
      <c r="H177" s="49">
        <v>3.3006634312212864</v>
      </c>
    </row>
    <row r="178" spans="3:8" ht="12.75">
      <c r="C178" s="45" t="s">
        <v>68</v>
      </c>
      <c r="H178" s="49">
        <v>0.4552261322638581</v>
      </c>
    </row>
    <row r="179" spans="3:8" ht="12.75">
      <c r="C179" s="45" t="s">
        <v>69</v>
      </c>
      <c r="H179" s="47">
        <v>-287581.0500795947</v>
      </c>
    </row>
    <row r="180" spans="3:8" ht="12.75">
      <c r="C180" s="45" t="s">
        <v>70</v>
      </c>
      <c r="H180" s="47">
        <v>741472.1029426552</v>
      </c>
    </row>
    <row r="181" spans="3:8" ht="12.75">
      <c r="C181" s="45" t="s">
        <v>71</v>
      </c>
      <c r="H181" s="47">
        <v>1029053.1530222499</v>
      </c>
    </row>
    <row r="182" spans="3:8" ht="12.75">
      <c r="C182" s="45" t="s">
        <v>72</v>
      </c>
      <c r="H182" s="40">
        <v>6978.090037921915</v>
      </c>
    </row>
    <row r="185" ht="12.75"/>
    <row r="186" ht="12.75"/>
    <row r="187" ht="12.75"/>
    <row r="188" ht="12.75"/>
    <row r="189" ht="12.75"/>
    <row r="190" ht="12.75"/>
    <row r="191" ht="12.75"/>
    <row r="192" ht="12.75"/>
    <row r="193" ht="12.75"/>
    <row r="194" ht="12.75"/>
    <row r="195" ht="12.75"/>
    <row r="196" ht="12.75"/>
    <row r="201" spans="1:10" ht="12.75">
      <c r="A201" s="43" t="s">
        <v>80</v>
      </c>
      <c r="J201" s="44" t="s">
        <v>109</v>
      </c>
    </row>
    <row r="203" ht="12.75">
      <c r="B203" s="45" t="s">
        <v>74</v>
      </c>
    </row>
    <row r="205" spans="4:8" ht="12.75">
      <c r="D205" s="46" t="s">
        <v>75</v>
      </c>
      <c r="H205" s="46" t="s">
        <v>58</v>
      </c>
    </row>
    <row r="206" spans="4:8" ht="12.75">
      <c r="D206" s="50">
        <v>0</v>
      </c>
      <c r="H206" s="47">
        <v>-287581.0500795947</v>
      </c>
    </row>
    <row r="207" spans="4:8" ht="12.75">
      <c r="D207" s="50">
        <v>0.25</v>
      </c>
      <c r="H207" s="47">
        <v>246733.49121016293</v>
      </c>
    </row>
    <row r="208" spans="4:8" ht="12.75">
      <c r="D208" s="50">
        <v>0.5</v>
      </c>
      <c r="H208" s="47">
        <v>348608.44023783616</v>
      </c>
    </row>
    <row r="209" spans="4:8" ht="12.75">
      <c r="D209" s="50">
        <v>0.75</v>
      </c>
      <c r="H209" s="47">
        <v>455691.16429409635</v>
      </c>
    </row>
    <row r="210" spans="4:8" ht="12.75">
      <c r="D210" s="50">
        <v>1</v>
      </c>
      <c r="H210" s="47">
        <v>741472.1029426552</v>
      </c>
    </row>
    <row r="212" ht="12.75">
      <c r="A212" s="45" t="s">
        <v>76</v>
      </c>
    </row>
    <row r="214" spans="1:10" ht="12.75">
      <c r="A214" s="43" t="s">
        <v>81</v>
      </c>
      <c r="J214" s="44" t="s">
        <v>113</v>
      </c>
    </row>
    <row r="216" ht="12.75">
      <c r="B216" s="45" t="s">
        <v>56</v>
      </c>
    </row>
    <row r="217" ht="12.75">
      <c r="C217" s="45" t="s">
        <v>114</v>
      </c>
    </row>
    <row r="218" ht="12.75">
      <c r="C218" s="45" t="s">
        <v>115</v>
      </c>
    </row>
    <row r="219" ht="12.75">
      <c r="C219" s="45" t="s">
        <v>116</v>
      </c>
    </row>
    <row r="221" spans="2:8" ht="12.75">
      <c r="B221" s="45" t="s">
        <v>57</v>
      </c>
      <c r="H221" s="46" t="s">
        <v>58</v>
      </c>
    </row>
    <row r="222" spans="3:8" ht="12.75">
      <c r="C222" s="45" t="s">
        <v>59</v>
      </c>
      <c r="H222" s="39">
        <v>500</v>
      </c>
    </row>
    <row r="223" spans="3:8" ht="12.75">
      <c r="C223" s="45" t="s">
        <v>60</v>
      </c>
      <c r="H223" s="47">
        <v>1395916.273495714</v>
      </c>
    </row>
    <row r="224" spans="3:8" ht="12.75">
      <c r="C224" s="45" t="s">
        <v>61</v>
      </c>
      <c r="H224" s="47">
        <v>1414153.5637220312</v>
      </c>
    </row>
    <row r="225" spans="3:8" ht="12.75">
      <c r="C225" s="45" t="s">
        <v>62</v>
      </c>
      <c r="H225" s="48" t="s">
        <v>63</v>
      </c>
    </row>
    <row r="226" spans="3:8" ht="12.75">
      <c r="C226" s="45" t="s">
        <v>64</v>
      </c>
      <c r="H226" s="47">
        <v>398594.70229639445</v>
      </c>
    </row>
    <row r="227" spans="3:8" ht="12.75">
      <c r="C227" s="45" t="s">
        <v>65</v>
      </c>
      <c r="H227" s="51">
        <v>158877736698.75134</v>
      </c>
    </row>
    <row r="228" spans="3:8" ht="12.75">
      <c r="C228" s="45" t="s">
        <v>66</v>
      </c>
      <c r="H228" s="49">
        <v>-0.23602154586334573</v>
      </c>
    </row>
    <row r="229" spans="3:8" ht="12.75">
      <c r="C229" s="45" t="s">
        <v>67</v>
      </c>
      <c r="H229" s="49">
        <v>3.1585751398674624</v>
      </c>
    </row>
    <row r="230" spans="3:8" ht="12.75">
      <c r="C230" s="45" t="s">
        <v>68</v>
      </c>
      <c r="H230" s="49">
        <v>0.2855434167969232</v>
      </c>
    </row>
    <row r="231" spans="3:8" ht="12.75">
      <c r="C231" s="45" t="s">
        <v>69</v>
      </c>
      <c r="H231" s="47">
        <v>-22088.792161619058</v>
      </c>
    </row>
    <row r="232" spans="3:8" ht="12.75">
      <c r="C232" s="45" t="s">
        <v>70</v>
      </c>
      <c r="H232" s="47">
        <v>2594483.4794919114</v>
      </c>
    </row>
    <row r="233" spans="3:8" ht="12.75">
      <c r="C233" s="45" t="s">
        <v>71</v>
      </c>
      <c r="H233" s="47">
        <v>2616572.27165353</v>
      </c>
    </row>
    <row r="234" spans="3:8" ht="12.75">
      <c r="C234" s="45" t="s">
        <v>72</v>
      </c>
      <c r="H234" s="40">
        <v>17825.69699612059</v>
      </c>
    </row>
    <row r="237" ht="12.75"/>
    <row r="238" ht="12.75"/>
    <row r="239" ht="12.75"/>
    <row r="240" ht="12.75"/>
    <row r="241" ht="12.75"/>
    <row r="242" ht="12.75"/>
    <row r="243" ht="12.75"/>
    <row r="244" ht="12.75"/>
    <row r="245" ht="12.75"/>
    <row r="246" ht="12.75"/>
    <row r="247" ht="12.75"/>
    <row r="248" ht="12.75"/>
    <row r="253" spans="1:10" ht="12.75">
      <c r="A253" s="43" t="s">
        <v>82</v>
      </c>
      <c r="J253" s="44" t="s">
        <v>113</v>
      </c>
    </row>
    <row r="255" ht="12.75">
      <c r="B255" s="45" t="s">
        <v>74</v>
      </c>
    </row>
    <row r="257" spans="4:8" ht="12.75">
      <c r="D257" s="46" t="s">
        <v>75</v>
      </c>
      <c r="H257" s="46" t="s">
        <v>58</v>
      </c>
    </row>
    <row r="258" spans="4:8" ht="12.75">
      <c r="D258" s="50">
        <v>0</v>
      </c>
      <c r="H258" s="47">
        <v>-22088.792161619058</v>
      </c>
    </row>
    <row r="259" spans="4:8" ht="12.75">
      <c r="D259" s="50">
        <v>0.25</v>
      </c>
      <c r="H259" s="47">
        <v>1151091.116945133</v>
      </c>
    </row>
    <row r="260" spans="4:8" ht="12.75">
      <c r="D260" s="50">
        <v>0.5</v>
      </c>
      <c r="H260" s="47">
        <v>1414153.5637220312</v>
      </c>
    </row>
    <row r="261" spans="4:8" ht="12.75">
      <c r="D261" s="50">
        <v>0.75</v>
      </c>
      <c r="H261" s="47">
        <v>1682744.1828354998</v>
      </c>
    </row>
    <row r="262" spans="4:8" ht="12.75">
      <c r="D262" s="50">
        <v>1</v>
      </c>
      <c r="H262" s="47">
        <v>2594483.4794919114</v>
      </c>
    </row>
    <row r="264" ht="12.75">
      <c r="A264" s="45" t="s">
        <v>76</v>
      </c>
    </row>
    <row r="266" spans="1:10" ht="12.75">
      <c r="A266" s="43" t="s">
        <v>83</v>
      </c>
      <c r="J266" s="44" t="s">
        <v>117</v>
      </c>
    </row>
    <row r="268" ht="12.75">
      <c r="B268" s="45" t="s">
        <v>56</v>
      </c>
    </row>
    <row r="269" ht="12.75">
      <c r="C269" s="45" t="s">
        <v>118</v>
      </c>
    </row>
    <row r="270" ht="12.75">
      <c r="C270" s="45" t="s">
        <v>119</v>
      </c>
    </row>
    <row r="271" ht="12.75">
      <c r="C271" s="45" t="s">
        <v>120</v>
      </c>
    </row>
    <row r="273" spans="2:8" ht="12.75">
      <c r="B273" s="45" t="s">
        <v>57</v>
      </c>
      <c r="H273" s="46" t="s">
        <v>58</v>
      </c>
    </row>
    <row r="274" spans="3:8" ht="12.75">
      <c r="C274" s="45" t="s">
        <v>59</v>
      </c>
      <c r="H274" s="39">
        <v>500</v>
      </c>
    </row>
    <row r="275" spans="3:8" ht="12.75">
      <c r="C275" s="45" t="s">
        <v>60</v>
      </c>
      <c r="H275" s="47">
        <v>283022.5460615235</v>
      </c>
    </row>
    <row r="276" spans="3:8" ht="12.75">
      <c r="C276" s="45" t="s">
        <v>61</v>
      </c>
      <c r="H276" s="47">
        <v>306646.27162739023</v>
      </c>
    </row>
    <row r="277" spans="3:8" ht="12.75">
      <c r="C277" s="45" t="s">
        <v>62</v>
      </c>
      <c r="H277" s="48" t="s">
        <v>63</v>
      </c>
    </row>
    <row r="278" spans="3:8" ht="12.75">
      <c r="C278" s="45" t="s">
        <v>64</v>
      </c>
      <c r="H278" s="47">
        <v>114119.4672456771</v>
      </c>
    </row>
    <row r="279" spans="3:8" ht="12.75">
      <c r="C279" s="45" t="s">
        <v>65</v>
      </c>
      <c r="H279" s="47">
        <v>13023252804.437166</v>
      </c>
    </row>
    <row r="280" spans="3:8" ht="12.75">
      <c r="C280" s="45" t="s">
        <v>66</v>
      </c>
      <c r="H280" s="49">
        <v>-1.126618129669237</v>
      </c>
    </row>
    <row r="281" spans="3:8" ht="12.75">
      <c r="C281" s="45" t="s">
        <v>67</v>
      </c>
      <c r="H281" s="49">
        <v>4.897042722394139</v>
      </c>
    </row>
    <row r="282" spans="3:8" ht="12.75">
      <c r="C282" s="45" t="s">
        <v>68</v>
      </c>
      <c r="H282" s="49">
        <v>0.40321687736096395</v>
      </c>
    </row>
    <row r="283" spans="3:8" ht="12.75">
      <c r="C283" s="45" t="s">
        <v>69</v>
      </c>
      <c r="H283" s="47">
        <v>-287581.0500795947</v>
      </c>
    </row>
    <row r="284" spans="3:8" ht="12.75">
      <c r="C284" s="45" t="s">
        <v>70</v>
      </c>
      <c r="H284" s="47">
        <v>517099.6663014236</v>
      </c>
    </row>
    <row r="285" spans="3:8" ht="12.75">
      <c r="C285" s="45" t="s">
        <v>71</v>
      </c>
      <c r="H285" s="47">
        <v>804680.7163810183</v>
      </c>
    </row>
    <row r="286" spans="3:8" ht="12.75">
      <c r="C286" s="45" t="s">
        <v>72</v>
      </c>
      <c r="H286" s="40">
        <v>5103.577726347893</v>
      </c>
    </row>
    <row r="289" ht="12.75"/>
    <row r="290" ht="12.75"/>
    <row r="291" ht="12.75"/>
    <row r="292" ht="12.75"/>
    <row r="293" ht="12.75"/>
    <row r="294" ht="12.75"/>
    <row r="295" ht="12.75"/>
    <row r="296" ht="12.75"/>
    <row r="297" ht="12.75"/>
    <row r="298" ht="12.75"/>
    <row r="299" ht="12.75"/>
    <row r="300" ht="12.75"/>
    <row r="305" spans="1:10" ht="12.75">
      <c r="A305" s="43" t="s">
        <v>84</v>
      </c>
      <c r="J305" s="44" t="s">
        <v>117</v>
      </c>
    </row>
    <row r="307" ht="12.75">
      <c r="B307" s="45" t="s">
        <v>74</v>
      </c>
    </row>
    <row r="309" spans="4:8" ht="12.75">
      <c r="D309" s="46" t="s">
        <v>75</v>
      </c>
      <c r="H309" s="46" t="s">
        <v>58</v>
      </c>
    </row>
    <row r="310" spans="4:8" ht="12.75">
      <c r="D310" s="50">
        <v>0</v>
      </c>
      <c r="H310" s="47">
        <v>-287581.0500795947</v>
      </c>
    </row>
    <row r="311" spans="4:8" ht="12.75">
      <c r="D311" s="50">
        <v>0.25</v>
      </c>
      <c r="H311" s="47">
        <v>221101.79971735372</v>
      </c>
    </row>
    <row r="312" spans="4:8" ht="12.75">
      <c r="D312" s="50">
        <v>0.5</v>
      </c>
      <c r="H312" s="47">
        <v>306646.27162739023</v>
      </c>
    </row>
    <row r="313" spans="4:8" ht="12.75">
      <c r="D313" s="50">
        <v>0.75</v>
      </c>
      <c r="H313" s="47">
        <v>364241.75449119834</v>
      </c>
    </row>
    <row r="314" spans="4:8" ht="12.75">
      <c r="D314" s="50">
        <v>1</v>
      </c>
      <c r="H314" s="47">
        <v>517099.6663014236</v>
      </c>
    </row>
    <row r="316" ht="12.75">
      <c r="A316" s="45" t="s">
        <v>76</v>
      </c>
    </row>
    <row r="318" spans="1:10" ht="12.75">
      <c r="A318" s="43" t="s">
        <v>55</v>
      </c>
      <c r="J318" s="44" t="s">
        <v>121</v>
      </c>
    </row>
    <row r="320" ht="12.75">
      <c r="B320" s="45" t="s">
        <v>56</v>
      </c>
    </row>
    <row r="321" ht="12.75">
      <c r="C321" s="45" t="s">
        <v>122</v>
      </c>
    </row>
    <row r="322" ht="12.75">
      <c r="C322" s="45" t="s">
        <v>123</v>
      </c>
    </row>
    <row r="323" ht="12.75">
      <c r="C323" s="45" t="s">
        <v>124</v>
      </c>
    </row>
    <row r="325" spans="2:8" ht="12.75">
      <c r="B325" s="45" t="s">
        <v>57</v>
      </c>
      <c r="H325" s="46" t="s">
        <v>58</v>
      </c>
    </row>
    <row r="326" spans="3:8" ht="12.75">
      <c r="C326" s="45" t="s">
        <v>59</v>
      </c>
      <c r="H326" s="39">
        <v>500</v>
      </c>
    </row>
    <row r="327" spans="3:8" ht="12.75">
      <c r="C327" s="45" t="s">
        <v>60</v>
      </c>
      <c r="H327" s="47">
        <v>508316.52923860017</v>
      </c>
    </row>
    <row r="328" spans="3:8" ht="12.75">
      <c r="C328" s="45" t="s">
        <v>61</v>
      </c>
      <c r="H328" s="47">
        <v>509086.8312884742</v>
      </c>
    </row>
    <row r="329" spans="3:8" ht="12.75">
      <c r="C329" s="45" t="s">
        <v>62</v>
      </c>
      <c r="H329" s="48" t="s">
        <v>63</v>
      </c>
    </row>
    <row r="330" spans="3:8" ht="12.75">
      <c r="C330" s="45" t="s">
        <v>64</v>
      </c>
      <c r="H330" s="47">
        <v>50915.48257811926</v>
      </c>
    </row>
    <row r="331" spans="3:8" ht="12.75">
      <c r="C331" s="45" t="s">
        <v>65</v>
      </c>
      <c r="H331" s="47">
        <v>2592386366.1627665</v>
      </c>
    </row>
    <row r="332" spans="3:8" ht="12.75">
      <c r="C332" s="45" t="s">
        <v>66</v>
      </c>
      <c r="H332" s="49">
        <v>-0.2780143747819096</v>
      </c>
    </row>
    <row r="333" spans="3:8" ht="12.75">
      <c r="C333" s="45" t="s">
        <v>67</v>
      </c>
      <c r="H333" s="49">
        <v>3.106304891113716</v>
      </c>
    </row>
    <row r="334" spans="3:8" ht="12.75">
      <c r="C334" s="45" t="s">
        <v>68</v>
      </c>
      <c r="H334" s="49">
        <v>0.10016491624693931</v>
      </c>
    </row>
    <row r="335" spans="3:8" ht="12.75">
      <c r="C335" s="45" t="s">
        <v>69</v>
      </c>
      <c r="H335" s="47">
        <v>327775.809016619</v>
      </c>
    </row>
    <row r="336" spans="3:8" ht="12.75">
      <c r="C336" s="45" t="s">
        <v>70</v>
      </c>
      <c r="H336" s="47">
        <v>636247.8450000607</v>
      </c>
    </row>
    <row r="337" spans="3:8" ht="12.75">
      <c r="C337" s="45" t="s">
        <v>71</v>
      </c>
      <c r="H337" s="47">
        <v>308472.03598344175</v>
      </c>
    </row>
    <row r="338" spans="3:8" ht="12.75">
      <c r="C338" s="45" t="s">
        <v>72</v>
      </c>
      <c r="H338" s="40">
        <v>2277.0096030376185</v>
      </c>
    </row>
    <row r="341" ht="12.75"/>
    <row r="342" ht="12.75"/>
    <row r="343" ht="12.75"/>
    <row r="344" ht="12.75"/>
    <row r="345" ht="12.75"/>
    <row r="346" ht="12.75"/>
    <row r="347" ht="12.75"/>
    <row r="348" ht="12.75"/>
    <row r="349" ht="12.75"/>
    <row r="350" ht="12.75"/>
    <row r="351" ht="12.75"/>
    <row r="352" ht="12.75"/>
    <row r="357" spans="1:10" ht="12.75">
      <c r="A357" s="43" t="s">
        <v>73</v>
      </c>
      <c r="J357" s="44" t="s">
        <v>121</v>
      </c>
    </row>
    <row r="359" ht="12.75">
      <c r="B359" s="45" t="s">
        <v>74</v>
      </c>
    </row>
    <row r="361" spans="4:8" ht="12.75">
      <c r="D361" s="46" t="s">
        <v>75</v>
      </c>
      <c r="H361" s="46" t="s">
        <v>58</v>
      </c>
    </row>
    <row r="362" spans="4:8" ht="12.75">
      <c r="D362" s="50">
        <v>0</v>
      </c>
      <c r="H362" s="47">
        <v>327775.809016619</v>
      </c>
    </row>
    <row r="363" spans="4:8" ht="12.75">
      <c r="D363" s="50">
        <v>0.25</v>
      </c>
      <c r="H363" s="47">
        <v>475476.9985043403</v>
      </c>
    </row>
    <row r="364" spans="4:8" ht="12.75">
      <c r="D364" s="50">
        <v>0.5</v>
      </c>
      <c r="H364" s="47">
        <v>509086.8312884742</v>
      </c>
    </row>
    <row r="365" spans="4:8" ht="12.75">
      <c r="D365" s="50">
        <v>0.75</v>
      </c>
      <c r="H365" s="47">
        <v>546208.0746465019</v>
      </c>
    </row>
    <row r="366" spans="4:8" ht="12.75">
      <c r="D366" s="50">
        <v>1</v>
      </c>
      <c r="H366" s="47">
        <v>636247.8450000607</v>
      </c>
    </row>
    <row r="368" ht="12.75">
      <c r="A368" s="45" t="s">
        <v>76</v>
      </c>
    </row>
    <row r="370" spans="1:10" ht="12.75">
      <c r="A370" s="43" t="s">
        <v>77</v>
      </c>
      <c r="J370" s="44" t="s">
        <v>125</v>
      </c>
    </row>
    <row r="372" ht="12.75">
      <c r="B372" s="45" t="s">
        <v>56</v>
      </c>
    </row>
    <row r="373" ht="12.75">
      <c r="C373" s="45" t="s">
        <v>126</v>
      </c>
    </row>
    <row r="374" ht="12.75">
      <c r="C374" s="45" t="s">
        <v>127</v>
      </c>
    </row>
    <row r="375" ht="12.75">
      <c r="C375" s="45" t="s">
        <v>128</v>
      </c>
    </row>
    <row r="377" spans="2:8" ht="12.75">
      <c r="B377" s="45" t="s">
        <v>57</v>
      </c>
      <c r="H377" s="46" t="s">
        <v>58</v>
      </c>
    </row>
    <row r="378" spans="3:8" ht="12.75">
      <c r="C378" s="45" t="s">
        <v>59</v>
      </c>
      <c r="H378" s="39">
        <v>500</v>
      </c>
    </row>
    <row r="379" spans="3:8" ht="12.75">
      <c r="C379" s="45" t="s">
        <v>60</v>
      </c>
      <c r="H379" s="47">
        <v>508547.6361501449</v>
      </c>
    </row>
    <row r="380" spans="3:8" ht="12.75">
      <c r="C380" s="45" t="s">
        <v>61</v>
      </c>
      <c r="H380" s="47">
        <v>513338.5525088216</v>
      </c>
    </row>
    <row r="381" spans="3:8" ht="12.75">
      <c r="C381" s="45" t="s">
        <v>62</v>
      </c>
      <c r="H381" s="48" t="s">
        <v>63</v>
      </c>
    </row>
    <row r="382" spans="3:8" ht="12.75">
      <c r="C382" s="45" t="s">
        <v>64</v>
      </c>
      <c r="H382" s="47">
        <v>99105.16141062738</v>
      </c>
    </row>
    <row r="383" spans="3:8" ht="12.75">
      <c r="C383" s="45" t="s">
        <v>65</v>
      </c>
      <c r="H383" s="47">
        <v>9821833018.226507</v>
      </c>
    </row>
    <row r="384" spans="3:8" ht="12.75">
      <c r="C384" s="45" t="s">
        <v>66</v>
      </c>
      <c r="H384" s="49">
        <v>-0.33271937354502246</v>
      </c>
    </row>
    <row r="385" spans="3:8" ht="12.75">
      <c r="C385" s="45" t="s">
        <v>67</v>
      </c>
      <c r="H385" s="49">
        <v>3.0213791590426826</v>
      </c>
    </row>
    <row r="386" spans="3:8" ht="12.75">
      <c r="C386" s="45" t="s">
        <v>68</v>
      </c>
      <c r="H386" s="49">
        <v>0.19487881638951776</v>
      </c>
    </row>
    <row r="387" spans="3:8" ht="12.75">
      <c r="C387" s="45" t="s">
        <v>69</v>
      </c>
      <c r="H387" s="47">
        <v>149012.04645388323</v>
      </c>
    </row>
    <row r="388" spans="3:8" ht="12.75">
      <c r="C388" s="45" t="s">
        <v>70</v>
      </c>
      <c r="H388" s="47">
        <v>761600.3726839044</v>
      </c>
    </row>
    <row r="389" spans="3:8" ht="12.75">
      <c r="C389" s="45" t="s">
        <v>71</v>
      </c>
      <c r="H389" s="47">
        <v>612588.3262300212</v>
      </c>
    </row>
    <row r="390" spans="3:8" ht="12.75">
      <c r="C390" s="45" t="s">
        <v>72</v>
      </c>
      <c r="H390" s="40">
        <v>4432.117556705036</v>
      </c>
    </row>
    <row r="393" ht="12.75"/>
    <row r="394" ht="12.75"/>
    <row r="395" ht="12.75"/>
    <row r="396" ht="12.75"/>
    <row r="397" ht="12.75"/>
    <row r="398" ht="12.75"/>
    <row r="399" ht="12.75"/>
    <row r="400" ht="12.75"/>
    <row r="401" ht="12.75"/>
    <row r="402" ht="12.75"/>
    <row r="403" ht="12.75"/>
    <row r="404" ht="12.75"/>
    <row r="409" spans="1:10" ht="12.75">
      <c r="A409" s="43" t="s">
        <v>78</v>
      </c>
      <c r="J409" s="44" t="s">
        <v>125</v>
      </c>
    </row>
    <row r="411" ht="12.75">
      <c r="B411" s="45" t="s">
        <v>74</v>
      </c>
    </row>
    <row r="413" spans="4:8" ht="12.75">
      <c r="D413" s="46" t="s">
        <v>75</v>
      </c>
      <c r="H413" s="46" t="s">
        <v>58</v>
      </c>
    </row>
    <row r="414" spans="4:8" ht="12.75">
      <c r="D414" s="50">
        <v>0</v>
      </c>
      <c r="H414" s="47">
        <v>149012.04645388323</v>
      </c>
    </row>
    <row r="415" spans="4:8" ht="12.75">
      <c r="D415" s="50">
        <v>0.25</v>
      </c>
      <c r="H415" s="47">
        <v>443647.8050265057</v>
      </c>
    </row>
    <row r="416" spans="4:8" ht="12.75">
      <c r="D416" s="50">
        <v>0.5</v>
      </c>
      <c r="H416" s="47">
        <v>513338.5525088216</v>
      </c>
    </row>
    <row r="417" spans="4:8" ht="12.75">
      <c r="D417" s="50">
        <v>0.75</v>
      </c>
      <c r="H417" s="47">
        <v>579388.6102002804</v>
      </c>
    </row>
    <row r="418" spans="4:8" ht="12.75">
      <c r="D418" s="50">
        <v>1</v>
      </c>
      <c r="H418" s="47">
        <v>761600.3726839044</v>
      </c>
    </row>
    <row r="420" ht="12.75">
      <c r="A420" s="45" t="s">
        <v>76</v>
      </c>
    </row>
    <row r="422" spans="1:10" ht="12.75">
      <c r="A422" s="43" t="s">
        <v>77</v>
      </c>
      <c r="J422" s="44" t="s">
        <v>129</v>
      </c>
    </row>
    <row r="424" ht="12.75">
      <c r="B424" s="45" t="s">
        <v>56</v>
      </c>
    </row>
    <row r="425" ht="12.75">
      <c r="C425" s="45" t="s">
        <v>130</v>
      </c>
    </row>
    <row r="426" ht="12.75">
      <c r="C426" s="45" t="s">
        <v>131</v>
      </c>
    </row>
    <row r="427" ht="12.75">
      <c r="C427" s="45" t="s">
        <v>132</v>
      </c>
    </row>
    <row r="429" spans="2:8" ht="12.75">
      <c r="B429" s="45" t="s">
        <v>57</v>
      </c>
      <c r="H429" s="46" t="s">
        <v>58</v>
      </c>
    </row>
    <row r="430" spans="3:8" ht="12.75">
      <c r="C430" s="45" t="s">
        <v>59</v>
      </c>
      <c r="H430" s="39">
        <v>500</v>
      </c>
    </row>
    <row r="431" spans="3:8" ht="12.75">
      <c r="C431" s="45" t="s">
        <v>60</v>
      </c>
      <c r="H431" s="47">
        <v>506535.69987811084</v>
      </c>
    </row>
    <row r="432" spans="3:8" ht="12.75">
      <c r="C432" s="45" t="s">
        <v>61</v>
      </c>
      <c r="H432" s="47">
        <v>514622.96123977535</v>
      </c>
    </row>
    <row r="433" spans="3:8" ht="12.75">
      <c r="C433" s="45" t="s">
        <v>62</v>
      </c>
      <c r="H433" s="48" t="s">
        <v>63</v>
      </c>
    </row>
    <row r="434" spans="3:8" ht="12.75">
      <c r="C434" s="45" t="s">
        <v>64</v>
      </c>
      <c r="H434" s="47">
        <v>124517.8654465781</v>
      </c>
    </row>
    <row r="435" spans="3:8" ht="12.75">
      <c r="C435" s="45" t="s">
        <v>65</v>
      </c>
      <c r="H435" s="47">
        <v>15504698815.372128</v>
      </c>
    </row>
    <row r="436" spans="3:8" ht="12.75">
      <c r="C436" s="45" t="s">
        <v>66</v>
      </c>
      <c r="H436" s="49">
        <v>-0.4086415440943208</v>
      </c>
    </row>
    <row r="437" spans="3:8" ht="12.75">
      <c r="C437" s="45" t="s">
        <v>67</v>
      </c>
      <c r="H437" s="49">
        <v>3.1215238250619626</v>
      </c>
    </row>
    <row r="438" spans="3:8" ht="12.75">
      <c r="C438" s="45" t="s">
        <v>68</v>
      </c>
      <c r="H438" s="49">
        <v>0.2458224868978459</v>
      </c>
    </row>
    <row r="439" spans="3:8" ht="12.75">
      <c r="C439" s="45" t="s">
        <v>69</v>
      </c>
      <c r="H439" s="47">
        <v>100686.2094050603</v>
      </c>
    </row>
    <row r="440" spans="3:8" ht="12.75">
      <c r="C440" s="45" t="s">
        <v>70</v>
      </c>
      <c r="H440" s="47">
        <v>812751.4347338771</v>
      </c>
    </row>
    <row r="441" spans="3:8" ht="12.75">
      <c r="C441" s="45" t="s">
        <v>71</v>
      </c>
      <c r="H441" s="47">
        <v>712065.2253288168</v>
      </c>
    </row>
    <row r="442" spans="3:8" ht="12.75">
      <c r="C442" s="45" t="s">
        <v>72</v>
      </c>
      <c r="H442" s="40">
        <v>5568.608231034416</v>
      </c>
    </row>
    <row r="445" ht="12.75"/>
    <row r="446" ht="12.75"/>
    <row r="447" ht="12.75"/>
    <row r="448" ht="12.75"/>
    <row r="449" ht="12.75"/>
    <row r="450" ht="12.75"/>
    <row r="451" ht="12.75"/>
    <row r="452" ht="12.75"/>
    <row r="453" ht="12.75"/>
    <row r="454" ht="12.75"/>
    <row r="455" ht="12.75"/>
    <row r="456" ht="12.75"/>
    <row r="461" spans="1:10" ht="12.75">
      <c r="A461" s="43" t="s">
        <v>78</v>
      </c>
      <c r="J461" s="44" t="s">
        <v>129</v>
      </c>
    </row>
    <row r="463" ht="12.75">
      <c r="B463" s="45" t="s">
        <v>74</v>
      </c>
    </row>
    <row r="465" spans="4:8" ht="12.75">
      <c r="D465" s="46" t="s">
        <v>75</v>
      </c>
      <c r="H465" s="46" t="s">
        <v>58</v>
      </c>
    </row>
    <row r="466" spans="4:8" ht="12.75">
      <c r="D466" s="50">
        <v>0</v>
      </c>
      <c r="H466" s="47">
        <v>100686.2094050603</v>
      </c>
    </row>
    <row r="467" spans="4:8" ht="12.75">
      <c r="D467" s="50">
        <v>0.25</v>
      </c>
      <c r="H467" s="47">
        <v>431740.64470960025</v>
      </c>
    </row>
    <row r="468" spans="4:8" ht="12.75">
      <c r="D468" s="50">
        <v>0.5</v>
      </c>
      <c r="H468" s="47">
        <v>514622.96123977535</v>
      </c>
    </row>
    <row r="469" spans="4:8" ht="12.75">
      <c r="D469" s="50">
        <v>0.75</v>
      </c>
      <c r="H469" s="47">
        <v>593634.1425129581</v>
      </c>
    </row>
    <row r="470" spans="4:8" ht="12.75">
      <c r="D470" s="50">
        <v>1</v>
      </c>
      <c r="H470" s="47">
        <v>812751.4347338771</v>
      </c>
    </row>
    <row r="472" ht="12.75">
      <c r="A472" s="45" t="s">
        <v>76</v>
      </c>
    </row>
    <row r="474" spans="1:10" ht="12.75">
      <c r="A474" s="43" t="s">
        <v>79</v>
      </c>
      <c r="J474" s="44" t="s">
        <v>133</v>
      </c>
    </row>
    <row r="476" ht="12.75">
      <c r="B476" s="45" t="s">
        <v>56</v>
      </c>
    </row>
    <row r="477" ht="12.75">
      <c r="C477" s="45" t="s">
        <v>134</v>
      </c>
    </row>
    <row r="478" ht="12.75">
      <c r="C478" s="45" t="s">
        <v>135</v>
      </c>
    </row>
    <row r="479" ht="12.75">
      <c r="C479" s="45" t="s">
        <v>136</v>
      </c>
    </row>
    <row r="481" spans="2:8" ht="12.75">
      <c r="B481" s="45" t="s">
        <v>57</v>
      </c>
      <c r="H481" s="46" t="s">
        <v>58</v>
      </c>
    </row>
    <row r="482" spans="3:8" ht="12.75">
      <c r="C482" s="45" t="s">
        <v>59</v>
      </c>
      <c r="H482" s="39">
        <v>500</v>
      </c>
    </row>
    <row r="483" spans="3:8" ht="12.75">
      <c r="C483" s="45" t="s">
        <v>60</v>
      </c>
      <c r="H483" s="47">
        <v>503418.90184821445</v>
      </c>
    </row>
    <row r="484" spans="3:8" ht="12.75">
      <c r="C484" s="45" t="s">
        <v>61</v>
      </c>
      <c r="H484" s="47">
        <v>518348.3727704714</v>
      </c>
    </row>
    <row r="485" spans="3:8" ht="12.75">
      <c r="C485" s="45" t="s">
        <v>62</v>
      </c>
      <c r="H485" s="48" t="s">
        <v>63</v>
      </c>
    </row>
    <row r="486" spans="3:8" ht="12.75">
      <c r="C486" s="45" t="s">
        <v>64</v>
      </c>
      <c r="H486" s="47">
        <v>164192.75845475393</v>
      </c>
    </row>
    <row r="487" spans="3:8" ht="12.75">
      <c r="C487" s="45" t="s">
        <v>65</v>
      </c>
      <c r="H487" s="47">
        <v>26959261928.98117</v>
      </c>
    </row>
    <row r="488" spans="3:8" ht="12.75">
      <c r="C488" s="45" t="s">
        <v>66</v>
      </c>
      <c r="H488" s="49">
        <v>-0.2748241929452603</v>
      </c>
    </row>
    <row r="489" spans="3:8" ht="12.75">
      <c r="C489" s="45" t="s">
        <v>67</v>
      </c>
      <c r="H489" s="49">
        <v>2.95386420838757</v>
      </c>
    </row>
    <row r="490" spans="3:8" ht="12.75">
      <c r="C490" s="45" t="s">
        <v>68</v>
      </c>
      <c r="H490" s="49">
        <v>0.3261553307830694</v>
      </c>
    </row>
    <row r="491" spans="3:8" ht="12.75">
      <c r="C491" s="45" t="s">
        <v>69</v>
      </c>
      <c r="H491" s="47">
        <v>-2298.8704055571343</v>
      </c>
    </row>
    <row r="492" spans="3:8" ht="12.75">
      <c r="C492" s="45" t="s">
        <v>70</v>
      </c>
      <c r="H492" s="47">
        <v>963474.5921712525</v>
      </c>
    </row>
    <row r="493" spans="3:8" ht="12.75">
      <c r="C493" s="45" t="s">
        <v>71</v>
      </c>
      <c r="H493" s="47">
        <v>965773.4625768096</v>
      </c>
    </row>
    <row r="494" spans="3:8" ht="12.75">
      <c r="C494" s="45" t="s">
        <v>72</v>
      </c>
      <c r="H494" s="40">
        <v>7342.923386360662</v>
      </c>
    </row>
    <row r="497" ht="12.75"/>
    <row r="498" ht="12.75"/>
    <row r="499" ht="12.75"/>
    <row r="500" ht="12.75"/>
    <row r="501" ht="12.75"/>
    <row r="502" ht="12.75"/>
    <row r="503" ht="12.75"/>
    <row r="504" ht="12.75"/>
    <row r="505" ht="12.75"/>
    <row r="506" ht="12.75"/>
    <row r="507" ht="12.75"/>
    <row r="508" ht="12.75"/>
    <row r="513" spans="1:10" ht="12.75">
      <c r="A513" s="43" t="s">
        <v>80</v>
      </c>
      <c r="J513" s="44" t="s">
        <v>133</v>
      </c>
    </row>
    <row r="515" ht="12.75">
      <c r="B515" s="45" t="s">
        <v>74</v>
      </c>
    </row>
    <row r="517" spans="4:8" ht="12.75">
      <c r="D517" s="46" t="s">
        <v>75</v>
      </c>
      <c r="H517" s="46" t="s">
        <v>58</v>
      </c>
    </row>
    <row r="518" spans="4:8" ht="12.75">
      <c r="D518" s="50">
        <v>0</v>
      </c>
      <c r="H518" s="47">
        <v>-2298.8704055571343</v>
      </c>
    </row>
    <row r="519" spans="4:8" ht="12.75">
      <c r="D519" s="50">
        <v>0.25</v>
      </c>
      <c r="H519" s="47">
        <v>399161.03480370436</v>
      </c>
    </row>
    <row r="520" spans="4:8" ht="12.75">
      <c r="D520" s="50">
        <v>0.5</v>
      </c>
      <c r="H520" s="47">
        <v>518348.3727704714</v>
      </c>
    </row>
    <row r="521" spans="4:8" ht="12.75">
      <c r="D521" s="50">
        <v>0.75</v>
      </c>
      <c r="H521" s="47">
        <v>617109.7191276771</v>
      </c>
    </row>
    <row r="522" spans="4:8" ht="12.75">
      <c r="D522" s="50">
        <v>1</v>
      </c>
      <c r="H522" s="47">
        <v>963474.5921712525</v>
      </c>
    </row>
    <row r="524" ht="12.75">
      <c r="A524" s="45" t="s">
        <v>76</v>
      </c>
    </row>
    <row r="526" spans="1:10" ht="12.75">
      <c r="A526" s="43" t="s">
        <v>81</v>
      </c>
      <c r="J526" s="44" t="s">
        <v>137</v>
      </c>
    </row>
    <row r="528" ht="12.75">
      <c r="B528" s="45" t="s">
        <v>56</v>
      </c>
    </row>
    <row r="529" ht="12.75">
      <c r="C529" s="45" t="s">
        <v>138</v>
      </c>
    </row>
    <row r="530" ht="12.75">
      <c r="C530" s="45" t="s">
        <v>139</v>
      </c>
    </row>
    <row r="531" ht="12.75">
      <c r="C531" s="45" t="s">
        <v>140</v>
      </c>
    </row>
    <row r="533" spans="2:8" ht="12.75">
      <c r="B533" s="45" t="s">
        <v>57</v>
      </c>
      <c r="H533" s="46" t="s">
        <v>58</v>
      </c>
    </row>
    <row r="534" spans="3:8" ht="12.75">
      <c r="C534" s="45" t="s">
        <v>59</v>
      </c>
      <c r="H534" s="39">
        <v>500</v>
      </c>
    </row>
    <row r="535" spans="3:8" ht="12.75">
      <c r="C535" s="45" t="s">
        <v>60</v>
      </c>
      <c r="H535" s="47">
        <v>2026818.7671150703</v>
      </c>
    </row>
    <row r="536" spans="3:8" ht="12.75">
      <c r="C536" s="45" t="s">
        <v>61</v>
      </c>
      <c r="H536" s="47">
        <v>2052944.650382294</v>
      </c>
    </row>
    <row r="537" spans="3:8" ht="12.75">
      <c r="C537" s="45" t="s">
        <v>62</v>
      </c>
      <c r="H537" s="48" t="s">
        <v>63</v>
      </c>
    </row>
    <row r="538" spans="3:8" ht="12.75">
      <c r="C538" s="45" t="s">
        <v>64</v>
      </c>
      <c r="H538" s="47">
        <v>393136.66863602627</v>
      </c>
    </row>
    <row r="539" spans="3:8" ht="12.75">
      <c r="C539" s="45" t="s">
        <v>65</v>
      </c>
      <c r="H539" s="51">
        <v>154556440226.23273</v>
      </c>
    </row>
    <row r="540" spans="3:8" ht="12.75">
      <c r="C540" s="45" t="s">
        <v>66</v>
      </c>
      <c r="H540" s="49">
        <v>-0.3645967612340477</v>
      </c>
    </row>
    <row r="541" spans="3:8" ht="12.75">
      <c r="C541" s="45" t="s">
        <v>67</v>
      </c>
      <c r="H541" s="49">
        <v>3.0498338560078686</v>
      </c>
    </row>
    <row r="542" spans="3:8" ht="12.75">
      <c r="C542" s="45" t="s">
        <v>68</v>
      </c>
      <c r="H542" s="49">
        <v>0.1939673517014096</v>
      </c>
    </row>
    <row r="543" spans="3:8" ht="12.75">
      <c r="C543" s="45" t="s">
        <v>69</v>
      </c>
      <c r="H543" s="47">
        <v>775669.6373587921</v>
      </c>
    </row>
    <row r="544" spans="3:8" ht="12.75">
      <c r="C544" s="45" t="s">
        <v>70</v>
      </c>
      <c r="H544" s="47">
        <v>3124983.402599604</v>
      </c>
    </row>
    <row r="545" spans="3:8" ht="12.75">
      <c r="C545" s="45" t="s">
        <v>71</v>
      </c>
      <c r="H545" s="47">
        <v>2349313.7652408117</v>
      </c>
    </row>
    <row r="546" spans="3:8" ht="12.75">
      <c r="C546" s="45" t="s">
        <v>72</v>
      </c>
      <c r="H546" s="40">
        <v>17581.606310359286</v>
      </c>
    </row>
    <row r="549" ht="12.75"/>
    <row r="550" ht="12.75"/>
    <row r="551" ht="12.75"/>
    <row r="552" ht="12.75"/>
    <row r="553" ht="12.75"/>
    <row r="554" ht="12.75"/>
    <row r="555" ht="12.75"/>
    <row r="556" ht="12.75"/>
    <row r="557" ht="12.75"/>
    <row r="558" ht="12.75"/>
    <row r="559" ht="12.75"/>
    <row r="560" ht="12.75"/>
    <row r="565" spans="1:10" ht="12.75">
      <c r="A565" s="43" t="s">
        <v>82</v>
      </c>
      <c r="J565" s="44" t="s">
        <v>137</v>
      </c>
    </row>
    <row r="567" ht="12.75">
      <c r="B567" s="45" t="s">
        <v>74</v>
      </c>
    </row>
    <row r="569" spans="4:8" ht="12.75">
      <c r="D569" s="46" t="s">
        <v>75</v>
      </c>
      <c r="H569" s="46" t="s">
        <v>58</v>
      </c>
    </row>
    <row r="570" spans="4:8" ht="12.75">
      <c r="D570" s="50">
        <v>0</v>
      </c>
      <c r="H570" s="47">
        <v>775669.6373587921</v>
      </c>
    </row>
    <row r="571" spans="4:8" ht="12.75">
      <c r="D571" s="50">
        <v>0.25</v>
      </c>
      <c r="H571" s="47">
        <v>1776902.4040444759</v>
      </c>
    </row>
    <row r="572" spans="4:8" ht="12.75">
      <c r="D572" s="50">
        <v>0.5</v>
      </c>
      <c r="H572" s="47">
        <v>2052944.650382294</v>
      </c>
    </row>
    <row r="573" spans="4:8" ht="12.75">
      <c r="D573" s="50">
        <v>0.75</v>
      </c>
      <c r="H573" s="47">
        <v>2317984.5449085576</v>
      </c>
    </row>
    <row r="574" spans="4:8" ht="12.75">
      <c r="D574" s="50">
        <v>1</v>
      </c>
      <c r="H574" s="47">
        <v>3124983.402599604</v>
      </c>
    </row>
    <row r="576" ht="12.75">
      <c r="A576" s="45" t="s">
        <v>76</v>
      </c>
    </row>
    <row r="578" spans="1:10" ht="12.75">
      <c r="A578" s="43" t="s">
        <v>83</v>
      </c>
      <c r="J578" s="44" t="s">
        <v>141</v>
      </c>
    </row>
    <row r="580" ht="12.75">
      <c r="B580" s="45" t="s">
        <v>56</v>
      </c>
    </row>
    <row r="581" ht="12.75">
      <c r="C581" s="45" t="s">
        <v>142</v>
      </c>
    </row>
    <row r="582" ht="12.75">
      <c r="C582" s="45" t="s">
        <v>143</v>
      </c>
    </row>
    <row r="583" ht="12.75">
      <c r="C583" s="45" t="s">
        <v>144</v>
      </c>
    </row>
    <row r="585" spans="2:8" ht="12.75">
      <c r="B585" s="45" t="s">
        <v>57</v>
      </c>
      <c r="H585" s="46" t="s">
        <v>58</v>
      </c>
    </row>
    <row r="586" spans="3:8" ht="12.75">
      <c r="C586" s="45" t="s">
        <v>59</v>
      </c>
      <c r="H586" s="39">
        <v>500</v>
      </c>
    </row>
    <row r="587" spans="3:8" ht="12.75">
      <c r="C587" s="45" t="s">
        <v>60</v>
      </c>
      <c r="H587" s="47">
        <v>433069.3003611797</v>
      </c>
    </row>
    <row r="588" spans="3:8" ht="12.75">
      <c r="C588" s="45" t="s">
        <v>61</v>
      </c>
      <c r="H588" s="47">
        <v>459438.2122168292</v>
      </c>
    </row>
    <row r="589" spans="3:8" ht="12.75">
      <c r="C589" s="45" t="s">
        <v>62</v>
      </c>
      <c r="H589" s="48" t="s">
        <v>63</v>
      </c>
    </row>
    <row r="590" spans="3:8" ht="12.75">
      <c r="C590" s="45" t="s">
        <v>64</v>
      </c>
      <c r="H590" s="47">
        <v>113911.65299057151</v>
      </c>
    </row>
    <row r="591" spans="3:8" ht="12.75">
      <c r="C591" s="45" t="s">
        <v>65</v>
      </c>
      <c r="H591" s="47">
        <v>12975864687.044378</v>
      </c>
    </row>
    <row r="592" spans="3:8" ht="12.75">
      <c r="C592" s="45" t="s">
        <v>66</v>
      </c>
      <c r="H592" s="49">
        <v>-0.9937441810867162</v>
      </c>
    </row>
    <row r="593" spans="3:8" ht="12.75">
      <c r="C593" s="45" t="s">
        <v>67</v>
      </c>
      <c r="H593" s="49">
        <v>3.8452961238295478</v>
      </c>
    </row>
    <row r="594" spans="3:8" ht="12.75">
      <c r="C594" s="45" t="s">
        <v>68</v>
      </c>
      <c r="H594" s="49">
        <v>0.26303331336478764</v>
      </c>
    </row>
    <row r="595" spans="3:8" ht="12.75">
      <c r="C595" s="45" t="s">
        <v>69</v>
      </c>
      <c r="H595" s="47">
        <v>-2298.8704055571343</v>
      </c>
    </row>
    <row r="596" spans="3:8" ht="12.75">
      <c r="C596" s="45" t="s">
        <v>70</v>
      </c>
      <c r="H596" s="47">
        <v>624027.5717443896</v>
      </c>
    </row>
    <row r="597" spans="3:8" ht="12.75">
      <c r="C597" s="45" t="s">
        <v>71</v>
      </c>
      <c r="H597" s="47">
        <v>626326.4421499467</v>
      </c>
    </row>
    <row r="598" spans="3:8" ht="12.75">
      <c r="C598" s="45" t="s">
        <v>72</v>
      </c>
      <c r="H598" s="40">
        <v>5094.283990325702</v>
      </c>
    </row>
    <row r="601" ht="12.75"/>
    <row r="602" ht="12.75"/>
    <row r="603" ht="12.75"/>
    <row r="604" ht="12.75"/>
    <row r="605" ht="12.75"/>
    <row r="606" ht="12.75"/>
    <row r="607" ht="12.75"/>
    <row r="608" ht="12.75"/>
    <row r="609" ht="12.75"/>
    <row r="610" ht="12.75"/>
    <row r="611" ht="12.75"/>
    <row r="612" ht="12.75"/>
    <row r="617" spans="1:10" ht="12.75">
      <c r="A617" s="43" t="s">
        <v>84</v>
      </c>
      <c r="J617" s="44" t="s">
        <v>141</v>
      </c>
    </row>
    <row r="619" ht="12.75">
      <c r="B619" s="45" t="s">
        <v>74</v>
      </c>
    </row>
    <row r="621" spans="4:8" ht="12.75">
      <c r="D621" s="46" t="s">
        <v>75</v>
      </c>
      <c r="H621" s="46" t="s">
        <v>58</v>
      </c>
    </row>
    <row r="622" spans="4:8" ht="12.75">
      <c r="D622" s="50">
        <v>0</v>
      </c>
      <c r="H622" s="47">
        <v>-2298.8704055571343</v>
      </c>
    </row>
    <row r="623" spans="4:8" ht="12.75">
      <c r="D623" s="50">
        <v>0.25</v>
      </c>
      <c r="H623" s="47">
        <v>373318.33046924864</v>
      </c>
    </row>
    <row r="624" spans="4:8" ht="12.75">
      <c r="D624" s="50">
        <v>0.5</v>
      </c>
      <c r="H624" s="47">
        <v>459438.2122168292</v>
      </c>
    </row>
    <row r="625" spans="4:8" ht="12.75">
      <c r="D625" s="50">
        <v>0.75</v>
      </c>
      <c r="H625" s="47">
        <v>512470.20891321945</v>
      </c>
    </row>
    <row r="626" spans="4:8" ht="12.75">
      <c r="D626" s="50">
        <v>1</v>
      </c>
      <c r="H626" s="47">
        <v>624027.5717443896</v>
      </c>
    </row>
    <row r="628" ht="12.75">
      <c r="A628" s="45" t="s">
        <v>76</v>
      </c>
    </row>
    <row r="630" ht="12.75">
      <c r="F630" s="59" t="s">
        <v>145</v>
      </c>
    </row>
    <row r="633" spans="1:10" ht="12.75">
      <c r="A633" s="43" t="s">
        <v>146</v>
      </c>
      <c r="J633" s="44" t="s">
        <v>147</v>
      </c>
    </row>
    <row r="635" ht="12.75">
      <c r="B635" s="45" t="s">
        <v>148</v>
      </c>
    </row>
    <row r="636" spans="3:5" ht="12.75">
      <c r="C636" s="45" t="s">
        <v>149</v>
      </c>
      <c r="E636" s="49">
        <v>2843.968005571561</v>
      </c>
    </row>
    <row r="637" spans="3:5" ht="12.75">
      <c r="C637" s="45" t="s">
        <v>150</v>
      </c>
      <c r="E637" s="49">
        <v>5750</v>
      </c>
    </row>
    <row r="638" spans="3:5" ht="12.75">
      <c r="C638" s="45" t="s">
        <v>151</v>
      </c>
      <c r="E638" s="49">
        <v>8656.031994428438</v>
      </c>
    </row>
    <row r="639" ht="12.75"/>
    <row r="640" ht="12.75">
      <c r="B640" s="45" t="s">
        <v>152</v>
      </c>
    </row>
    <row r="644" spans="1:10" ht="12.75">
      <c r="A644" s="43" t="s">
        <v>153</v>
      </c>
      <c r="J644" s="44" t="s">
        <v>154</v>
      </c>
    </row>
    <row r="646" ht="12.75">
      <c r="B646" s="45" t="s">
        <v>148</v>
      </c>
    </row>
    <row r="647" spans="3:5" ht="12.75">
      <c r="C647" s="45" t="s">
        <v>149</v>
      </c>
      <c r="E647" s="49">
        <v>1500</v>
      </c>
    </row>
    <row r="648" spans="3:5" ht="12.75">
      <c r="C648" s="45" t="s">
        <v>150</v>
      </c>
      <c r="E648" s="49">
        <v>5750</v>
      </c>
    </row>
    <row r="649" spans="3:5" ht="12.75">
      <c r="C649" s="45" t="s">
        <v>151</v>
      </c>
      <c r="E649" s="49">
        <v>10000</v>
      </c>
    </row>
    <row r="650" ht="12.75"/>
    <row r="651" ht="12.75">
      <c r="B651" s="45" t="s">
        <v>155</v>
      </c>
    </row>
    <row r="655" spans="1:10" ht="12.75">
      <c r="A655" s="43" t="s">
        <v>156</v>
      </c>
      <c r="J655" s="44" t="s">
        <v>157</v>
      </c>
    </row>
    <row r="657" ht="12.75">
      <c r="B657" s="45" t="s">
        <v>158</v>
      </c>
    </row>
    <row r="658" spans="3:5" ht="12.75">
      <c r="C658" s="45" t="s">
        <v>60</v>
      </c>
      <c r="E658" s="60">
        <v>10000</v>
      </c>
    </row>
    <row r="659" spans="3:5" ht="12.75">
      <c r="C659" s="45" t="s">
        <v>159</v>
      </c>
      <c r="E659" s="60">
        <v>1000</v>
      </c>
    </row>
    <row r="660" ht="12.75"/>
    <row r="661" ht="12.75">
      <c r="B661" s="45" t="s">
        <v>160</v>
      </c>
    </row>
    <row r="665" ht="12.75">
      <c r="A665" s="45" t="s">
        <v>161</v>
      </c>
    </row>
    <row r="667" ht="12.75">
      <c r="F667" s="59" t="s">
        <v>162</v>
      </c>
    </row>
    <row r="670" ht="12.75">
      <c r="A670" s="45" t="s">
        <v>163</v>
      </c>
    </row>
  </sheetData>
  <printOptions/>
  <pageMargins left="0.75" right="0.75" top="1" bottom="1" header="0.5" footer="0.5"/>
  <pageSetup horizontalDpi="300" verticalDpi="300" orientation="portrait" r:id="rId2"/>
  <headerFooter alignWithMargins="0">
    <oddHeader>&amp;C&amp;f</oddHeader>
    <oddFooter>&amp;CPage &amp;p</oddFooter>
  </headerFooter>
  <rowBreaks count="26" manualBreakCount="26">
    <brk id="43" max="255" man="1"/>
    <brk id="56" max="255" man="1"/>
    <brk id="95" max="255" man="1"/>
    <brk id="108" max="255" man="1"/>
    <brk id="147" max="255" man="1"/>
    <brk id="160" max="255" man="1"/>
    <brk id="199" max="255" man="1"/>
    <brk id="212" max="255" man="1"/>
    <brk id="251" max="255" man="1"/>
    <brk id="264" max="255" man="1"/>
    <brk id="303" max="255" man="1"/>
    <brk id="316" max="255" man="1"/>
    <brk id="355" max="255" man="1"/>
    <brk id="368" max="255" man="1"/>
    <brk id="407" max="255" man="1"/>
    <brk id="420" max="255" man="1"/>
    <brk id="459" max="255" man="1"/>
    <brk id="472" max="255" man="1"/>
    <brk id="511" max="255" man="1"/>
    <brk id="524" max="255" man="1"/>
    <brk id="563" max="255" man="1"/>
    <brk id="576" max="255" man="1"/>
    <brk id="615" max="255" man="1"/>
    <brk id="628" max="255" man="1"/>
    <brk id="665" max="255" man="1"/>
    <brk id="670" max="255" man="1"/>
  </rowBreaks>
  <colBreaks count="1" manualBreakCount="1">
    <brk id="10"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M59"/>
  <sheetViews>
    <sheetView workbookViewId="0" topLeftCell="A1">
      <selection activeCell="M11" sqref="M11"/>
    </sheetView>
  </sheetViews>
  <sheetFormatPr defaultColWidth="9.140625" defaultRowHeight="12.75"/>
  <cols>
    <col min="1" max="1" width="5.57421875" style="0" customWidth="1"/>
    <col min="4" max="4" width="12.421875" style="0" customWidth="1"/>
    <col min="5" max="5" width="0" style="0" hidden="1" customWidth="1"/>
    <col min="13" max="13" width="11.28125" style="0" bestFit="1" customWidth="1"/>
  </cols>
  <sheetData>
    <row r="1" ht="12.75">
      <c r="A1" s="34" t="s">
        <v>50</v>
      </c>
    </row>
    <row r="4" spans="1:4" ht="70.5" customHeight="1">
      <c r="A4" s="18"/>
      <c r="B4" s="19" t="s">
        <v>32</v>
      </c>
      <c r="C4" s="19" t="s">
        <v>33</v>
      </c>
      <c r="D4" s="19" t="s">
        <v>34</v>
      </c>
    </row>
    <row r="5" spans="1:10" ht="12.75">
      <c r="A5" s="18">
        <v>0</v>
      </c>
      <c r="B5" s="20">
        <v>352.4074133830106</v>
      </c>
      <c r="C5" s="18"/>
      <c r="D5" s="38">
        <f>STDEV(WklyHstRtns)</f>
        <v>0.0241265920174118</v>
      </c>
      <c r="J5" s="56" t="s">
        <v>85</v>
      </c>
    </row>
    <row r="6" spans="1:13" ht="12.75">
      <c r="A6" s="18">
        <v>1</v>
      </c>
      <c r="B6" s="20">
        <v>345.5525221351137</v>
      </c>
      <c r="C6" s="21">
        <f aca="true" t="shared" si="0" ref="C6:C37">(B6-B5)/B5</f>
        <v>-0.0194516090966756</v>
      </c>
      <c r="E6" t="e">
        <f aca="true" ca="1" t="shared" si="1" ref="E6:E37">NORMINV(RAND(),0,HistoricalWeeklyStdReturn)</f>
        <v>#REF!</v>
      </c>
      <c r="J6" t="s">
        <v>86</v>
      </c>
      <c r="M6" s="52">
        <f>MAX(B5:B57)</f>
        <v>365.3536123312371</v>
      </c>
    </row>
    <row r="7" spans="1:13" ht="12.75">
      <c r="A7" s="18">
        <v>2</v>
      </c>
      <c r="B7" s="20">
        <v>359.74073189166404</v>
      </c>
      <c r="C7" s="21">
        <f t="shared" si="0"/>
        <v>0.04105948834893079</v>
      </c>
      <c r="E7" t="e">
        <f ca="1" t="shared" si="1"/>
        <v>#REF!</v>
      </c>
      <c r="J7" t="s">
        <v>87</v>
      </c>
      <c r="M7" s="52">
        <f>M6*9.17*0.031</f>
        <v>103.85907137740078</v>
      </c>
    </row>
    <row r="8" spans="1:13" ht="12.75">
      <c r="A8" s="18">
        <v>3</v>
      </c>
      <c r="B8" s="20">
        <v>358.0304063719141</v>
      </c>
      <c r="C8" s="21">
        <f t="shared" si="0"/>
        <v>-0.004754328237328933</v>
      </c>
      <c r="E8" t="e">
        <f ca="1" t="shared" si="1"/>
        <v>#REF!</v>
      </c>
      <c r="J8" t="s">
        <v>88</v>
      </c>
      <c r="M8" s="52">
        <f>M7+36</f>
        <v>139.85907137740077</v>
      </c>
    </row>
    <row r="9" spans="1:5" ht="12.75">
      <c r="A9" s="18">
        <v>4</v>
      </c>
      <c r="B9" s="20">
        <v>365.3536123312371</v>
      </c>
      <c r="C9" s="21">
        <f t="shared" si="0"/>
        <v>0.02045414531556799</v>
      </c>
      <c r="E9" t="e">
        <f ca="1" t="shared" si="1"/>
        <v>#REF!</v>
      </c>
    </row>
    <row r="10" spans="1:13" ht="12.75">
      <c r="A10" s="18">
        <v>5</v>
      </c>
      <c r="B10" s="20">
        <v>359.5951703898816</v>
      </c>
      <c r="C10" s="21">
        <f t="shared" si="0"/>
        <v>-0.015761283718018305</v>
      </c>
      <c r="E10" t="e">
        <f ca="1" t="shared" si="1"/>
        <v>#REF!</v>
      </c>
      <c r="J10" t="s">
        <v>89</v>
      </c>
      <c r="M10" s="52">
        <f>210-M8</f>
        <v>70.14092862259923</v>
      </c>
    </row>
    <row r="11" spans="1:13" ht="12.75">
      <c r="A11" s="18">
        <v>6</v>
      </c>
      <c r="B11" s="20">
        <v>357.71565117302174</v>
      </c>
      <c r="C11" s="21">
        <f t="shared" si="0"/>
        <v>-0.005226764349538</v>
      </c>
      <c r="E11" t="e">
        <f ca="1" t="shared" si="1"/>
        <v>#REF!</v>
      </c>
      <c r="J11" t="s">
        <v>90</v>
      </c>
      <c r="M11" s="52">
        <f>M10*769-'Deterministic-EQA'!B29</f>
        <v>40477.37411077881</v>
      </c>
    </row>
    <row r="12" spans="1:5" ht="12.75">
      <c r="A12" s="36">
        <v>7</v>
      </c>
      <c r="B12" s="20">
        <v>359.39069661874174</v>
      </c>
      <c r="C12" s="21">
        <f t="shared" si="0"/>
        <v>0.004682617157586453</v>
      </c>
      <c r="E12" t="e">
        <f ca="1" t="shared" si="1"/>
        <v>#REF!</v>
      </c>
    </row>
    <row r="13" spans="1:5" ht="12.75">
      <c r="A13" s="18">
        <v>8</v>
      </c>
      <c r="B13" s="20">
        <v>348.4987353033682</v>
      </c>
      <c r="C13" s="21">
        <f t="shared" si="0"/>
        <v>-0.0303067425446692</v>
      </c>
      <c r="E13" t="e">
        <f ca="1" t="shared" si="1"/>
        <v>#REF!</v>
      </c>
    </row>
    <row r="14" spans="1:5" ht="12.75">
      <c r="A14" s="18">
        <v>9</v>
      </c>
      <c r="B14" s="20">
        <v>347.3775126469384</v>
      </c>
      <c r="C14" s="21">
        <f t="shared" si="0"/>
        <v>-0.003217293329497485</v>
      </c>
      <c r="E14" t="e">
        <f ca="1" t="shared" si="1"/>
        <v>#REF!</v>
      </c>
    </row>
    <row r="15" spans="1:5" ht="12.75">
      <c r="A15" s="18">
        <v>10</v>
      </c>
      <c r="B15" s="20">
        <v>339.6974694711964</v>
      </c>
      <c r="C15" s="21">
        <f t="shared" si="0"/>
        <v>-0.022108636558600927</v>
      </c>
      <c r="E15" t="e">
        <f ca="1" t="shared" si="1"/>
        <v>#REF!</v>
      </c>
    </row>
    <row r="16" spans="1:5" ht="14.25" customHeight="1">
      <c r="A16" s="18">
        <v>11</v>
      </c>
      <c r="B16" s="20">
        <v>345.65322277624125</v>
      </c>
      <c r="C16" s="21">
        <f t="shared" si="0"/>
        <v>0.017532521847501786</v>
      </c>
      <c r="E16" t="e">
        <f ca="1" t="shared" si="1"/>
        <v>#REF!</v>
      </c>
    </row>
    <row r="17" spans="1:5" ht="12.75">
      <c r="A17" s="18">
        <v>12</v>
      </c>
      <c r="B17" s="20">
        <v>336.9463850165766</v>
      </c>
      <c r="C17" s="21">
        <f t="shared" si="0"/>
        <v>-0.025189517082272486</v>
      </c>
      <c r="E17" t="e">
        <f ca="1" t="shared" si="1"/>
        <v>#REF!</v>
      </c>
    </row>
    <row r="18" spans="1:5" ht="12.75">
      <c r="A18" s="18">
        <v>13</v>
      </c>
      <c r="B18" s="20">
        <v>333.1349751606381</v>
      </c>
      <c r="C18" s="21">
        <f t="shared" si="0"/>
        <v>-0.011311621152282132</v>
      </c>
      <c r="E18" t="e">
        <f ca="1" t="shared" si="1"/>
        <v>#REF!</v>
      </c>
    </row>
    <row r="19" spans="1:5" ht="12.75">
      <c r="A19" s="18">
        <v>14</v>
      </c>
      <c r="B19" s="20">
        <v>326.31005550604556</v>
      </c>
      <c r="C19" s="21">
        <f t="shared" si="0"/>
        <v>-0.020486950225810232</v>
      </c>
      <c r="E19" t="e">
        <f ca="1" t="shared" si="1"/>
        <v>#REF!</v>
      </c>
    </row>
    <row r="20" spans="1:5" ht="12.75">
      <c r="A20" s="18">
        <v>15</v>
      </c>
      <c r="B20" s="20">
        <v>314.9227243333969</v>
      </c>
      <c r="C20" s="21">
        <f t="shared" si="0"/>
        <v>-0.03489727325438699</v>
      </c>
      <c r="E20" t="e">
        <f ca="1" t="shared" si="1"/>
        <v>#REF!</v>
      </c>
    </row>
    <row r="21" spans="1:5" ht="12.75">
      <c r="A21" s="18">
        <v>16</v>
      </c>
      <c r="B21" s="20">
        <v>313.2209135765292</v>
      </c>
      <c r="C21" s="21">
        <f t="shared" si="0"/>
        <v>-0.005403899513666272</v>
      </c>
      <c r="E21" t="e">
        <f ca="1" t="shared" si="1"/>
        <v>#REF!</v>
      </c>
    </row>
    <row r="22" spans="1:5" ht="12.75">
      <c r="A22" s="18">
        <v>17</v>
      </c>
      <c r="B22" s="20">
        <v>304.51317515655734</v>
      </c>
      <c r="C22" s="21">
        <f t="shared" si="0"/>
        <v>-0.027800629021038536</v>
      </c>
      <c r="E22" t="e">
        <f ca="1" t="shared" si="1"/>
        <v>#REF!</v>
      </c>
    </row>
    <row r="23" spans="1:5" ht="12.75">
      <c r="A23" s="18">
        <v>18</v>
      </c>
      <c r="B23" s="20">
        <v>310.2982176156077</v>
      </c>
      <c r="C23" s="21">
        <f t="shared" si="0"/>
        <v>0.018997675407890473</v>
      </c>
      <c r="E23" t="e">
        <f ca="1" t="shared" si="1"/>
        <v>#REF!</v>
      </c>
    </row>
    <row r="24" spans="1:5" ht="12.75">
      <c r="A24" s="18">
        <v>19</v>
      </c>
      <c r="B24" s="20">
        <v>307.1667075957505</v>
      </c>
      <c r="C24" s="21">
        <f t="shared" si="0"/>
        <v>-0.01009193685970984</v>
      </c>
      <c r="E24" t="e">
        <f ca="1" t="shared" si="1"/>
        <v>#REF!</v>
      </c>
    </row>
    <row r="25" spans="1:5" ht="12.75">
      <c r="A25" s="18">
        <v>20</v>
      </c>
      <c r="B25" s="20">
        <v>295.8143112462393</v>
      </c>
      <c r="C25" s="21">
        <f t="shared" si="0"/>
        <v>-0.036958420521444074</v>
      </c>
      <c r="E25" t="e">
        <f ca="1" t="shared" si="1"/>
        <v>#REF!</v>
      </c>
    </row>
    <row r="26" spans="1:5" ht="12.75">
      <c r="A26" s="18">
        <v>21</v>
      </c>
      <c r="B26" s="20">
        <v>298.64166415506054</v>
      </c>
      <c r="C26" s="21">
        <f t="shared" si="0"/>
        <v>0.009557863840021311</v>
      </c>
      <c r="E26" t="e">
        <f ca="1" t="shared" si="1"/>
        <v>#REF!</v>
      </c>
    </row>
    <row r="27" spans="1:5" ht="12.75">
      <c r="A27" s="18">
        <v>22</v>
      </c>
      <c r="B27" s="20">
        <v>300.2074413660172</v>
      </c>
      <c r="C27" s="21">
        <f t="shared" si="0"/>
        <v>0.0052429965369589476</v>
      </c>
      <c r="E27" t="e">
        <f ca="1" t="shared" si="1"/>
        <v>#REF!</v>
      </c>
    </row>
    <row r="28" spans="1:5" ht="12.75">
      <c r="A28" s="18">
        <v>23</v>
      </c>
      <c r="B28" s="20">
        <v>287.84679587537755</v>
      </c>
      <c r="C28" s="21">
        <f t="shared" si="0"/>
        <v>-0.041173681219878064</v>
      </c>
      <c r="E28" t="e">
        <f ca="1" t="shared" si="1"/>
        <v>#REF!</v>
      </c>
    </row>
    <row r="29" spans="1:5" ht="12.75">
      <c r="A29" s="18">
        <v>24</v>
      </c>
      <c r="B29" s="20">
        <v>301.7864425459677</v>
      </c>
      <c r="C29" s="21">
        <f t="shared" si="0"/>
        <v>0.04842731227282891</v>
      </c>
      <c r="E29" t="e">
        <f ca="1" t="shared" si="1"/>
        <v>#REF!</v>
      </c>
    </row>
    <row r="30" spans="1:5" ht="12.75">
      <c r="A30" s="18">
        <v>25</v>
      </c>
      <c r="B30" s="20">
        <v>311.3272736535106</v>
      </c>
      <c r="C30" s="21">
        <f t="shared" si="0"/>
        <v>0.03161451199415507</v>
      </c>
      <c r="E30" t="e">
        <f ca="1" t="shared" si="1"/>
        <v>#REF!</v>
      </c>
    </row>
    <row r="31" spans="1:5" ht="12.75">
      <c r="A31" s="18">
        <v>26</v>
      </c>
      <c r="B31" s="20">
        <v>313.70884338789665</v>
      </c>
      <c r="C31" s="21">
        <f t="shared" si="0"/>
        <v>0.007649730479561558</v>
      </c>
      <c r="E31" t="e">
        <f ca="1" t="shared" si="1"/>
        <v>#REF!</v>
      </c>
    </row>
    <row r="32" spans="1:5" ht="12.75">
      <c r="A32" s="18">
        <v>27</v>
      </c>
      <c r="B32" s="20">
        <v>332.3945115945969</v>
      </c>
      <c r="C32" s="21">
        <f t="shared" si="0"/>
        <v>0.05956372796158534</v>
      </c>
      <c r="E32" t="e">
        <f ca="1" t="shared" si="1"/>
        <v>#REF!</v>
      </c>
    </row>
    <row r="33" spans="1:5" ht="12.75">
      <c r="A33" s="18">
        <v>28</v>
      </c>
      <c r="B33" s="20">
        <v>324.07866545347906</v>
      </c>
      <c r="C33" s="21">
        <f t="shared" si="0"/>
        <v>-0.02501800075225135</v>
      </c>
      <c r="E33" t="e">
        <f ca="1" t="shared" si="1"/>
        <v>#REF!</v>
      </c>
    </row>
    <row r="34" spans="1:5" ht="12.75">
      <c r="A34" s="18">
        <v>29</v>
      </c>
      <c r="B34" s="20">
        <v>316.7119342906104</v>
      </c>
      <c r="C34" s="21">
        <f t="shared" si="0"/>
        <v>-0.02273130553830354</v>
      </c>
      <c r="E34" t="e">
        <f ca="1" t="shared" si="1"/>
        <v>#REF!</v>
      </c>
    </row>
    <row r="35" spans="1:5" ht="12.75">
      <c r="A35" s="18">
        <v>30</v>
      </c>
      <c r="B35" s="20">
        <v>329.1558548255081</v>
      </c>
      <c r="C35" s="21">
        <f t="shared" si="0"/>
        <v>0.039290974502651156</v>
      </c>
      <c r="E35" t="e">
        <f ca="1" t="shared" si="1"/>
        <v>#REF!</v>
      </c>
    </row>
    <row r="36" spans="1:5" ht="12.75">
      <c r="A36" s="18">
        <v>31</v>
      </c>
      <c r="B36" s="20">
        <v>326.83154472007527</v>
      </c>
      <c r="C36" s="21">
        <f t="shared" si="0"/>
        <v>-0.007061427197352947</v>
      </c>
      <c r="E36" t="e">
        <f ca="1" t="shared" si="1"/>
        <v>#REF!</v>
      </c>
    </row>
    <row r="37" spans="1:5" ht="12.75">
      <c r="A37" s="18">
        <v>32</v>
      </c>
      <c r="B37" s="20">
        <v>316.9602539413724</v>
      </c>
      <c r="C37" s="21">
        <f t="shared" si="0"/>
        <v>-0.030202992759335502</v>
      </c>
      <c r="E37" t="e">
        <f ca="1" t="shared" si="1"/>
        <v>#REF!</v>
      </c>
    </row>
    <row r="38" spans="1:5" ht="12.75">
      <c r="A38" s="18">
        <v>33</v>
      </c>
      <c r="B38" s="20">
        <v>308.166189084344</v>
      </c>
      <c r="C38" s="21">
        <f aca="true" t="shared" si="2" ref="C38:C57">(B38-B37)/B37</f>
        <v>-0.027745008238966806</v>
      </c>
      <c r="E38" t="e">
        <f aca="true" ca="1" t="shared" si="3" ref="E38:E57">NORMINV(RAND(),0,HistoricalWeeklyStdReturn)</f>
        <v>#REF!</v>
      </c>
    </row>
    <row r="39" spans="1:5" ht="12.75">
      <c r="A39" s="18">
        <v>34</v>
      </c>
      <c r="B39" s="20">
        <v>319.40524846788054</v>
      </c>
      <c r="C39" s="21">
        <f t="shared" si="2"/>
        <v>0.03647077382801536</v>
      </c>
      <c r="E39" t="e">
        <f ca="1" t="shared" si="3"/>
        <v>#REF!</v>
      </c>
    </row>
    <row r="40" spans="1:5" ht="12.75">
      <c r="A40" s="18">
        <v>35</v>
      </c>
      <c r="B40" s="20">
        <v>322.8513883023133</v>
      </c>
      <c r="C40" s="21">
        <f t="shared" si="2"/>
        <v>0.010789239848008636</v>
      </c>
      <c r="E40" t="e">
        <f ca="1" t="shared" si="3"/>
        <v>#REF!</v>
      </c>
    </row>
    <row r="41" spans="1:5" ht="12.75">
      <c r="A41" s="18">
        <v>36</v>
      </c>
      <c r="B41" s="20">
        <v>320.3431274113057</v>
      </c>
      <c r="C41" s="21">
        <f t="shared" si="2"/>
        <v>-0.007769088137415355</v>
      </c>
      <c r="E41" t="e">
        <f ca="1" t="shared" si="3"/>
        <v>#REF!</v>
      </c>
    </row>
    <row r="42" spans="1:5" ht="12.75">
      <c r="A42" s="18">
        <v>37</v>
      </c>
      <c r="B42" s="20">
        <v>321.56354228034877</v>
      </c>
      <c r="C42" s="21">
        <f t="shared" si="2"/>
        <v>0.0038097114144612135</v>
      </c>
      <c r="E42" t="e">
        <f ca="1" t="shared" si="3"/>
        <v>#REF!</v>
      </c>
    </row>
    <row r="43" spans="1:5" ht="12.75">
      <c r="A43" s="18">
        <v>38</v>
      </c>
      <c r="B43" s="20">
        <v>316.83286992825987</v>
      </c>
      <c r="C43" s="21">
        <f t="shared" si="2"/>
        <v>-0.014711469834364992</v>
      </c>
      <c r="E43" t="e">
        <f ca="1" t="shared" si="3"/>
        <v>#REF!</v>
      </c>
    </row>
    <row r="44" spans="1:5" ht="12.75">
      <c r="A44" s="18">
        <v>39</v>
      </c>
      <c r="B44" s="20">
        <v>317.7687501290098</v>
      </c>
      <c r="C44" s="21">
        <f t="shared" si="2"/>
        <v>0.0029538608193077666</v>
      </c>
      <c r="D44" s="52"/>
      <c r="E44" t="e">
        <f ca="1" t="shared" si="3"/>
        <v>#REF!</v>
      </c>
    </row>
    <row r="45" spans="1:5" ht="12.75">
      <c r="A45" s="18">
        <v>40</v>
      </c>
      <c r="B45" s="20">
        <v>319.66714069439445</v>
      </c>
      <c r="C45" s="21">
        <f t="shared" si="2"/>
        <v>0.005974126041701515</v>
      </c>
      <c r="E45" t="e">
        <f ca="1" t="shared" si="3"/>
        <v>#REF!</v>
      </c>
    </row>
    <row r="46" spans="1:5" ht="12.75">
      <c r="A46" s="18">
        <v>41</v>
      </c>
      <c r="B46" s="20">
        <v>330.28736129099934</v>
      </c>
      <c r="C46" s="21">
        <f t="shared" si="2"/>
        <v>0.03322274717862838</v>
      </c>
      <c r="E46" t="e">
        <f ca="1" t="shared" si="3"/>
        <v>#REF!</v>
      </c>
    </row>
    <row r="47" spans="1:5" ht="12.75">
      <c r="A47" s="18">
        <v>42</v>
      </c>
      <c r="B47" s="20">
        <v>327.3771950731264</v>
      </c>
      <c r="C47" s="21">
        <f t="shared" si="2"/>
        <v>-0.008811012950958569</v>
      </c>
      <c r="E47" t="e">
        <f ca="1" t="shared" si="3"/>
        <v>#REF!</v>
      </c>
    </row>
    <row r="48" spans="1:5" ht="12.75">
      <c r="A48" s="18">
        <v>43</v>
      </c>
      <c r="B48" s="20">
        <v>330.70079763890004</v>
      </c>
      <c r="C48" s="21">
        <f t="shared" si="2"/>
        <v>0.010152211625587517</v>
      </c>
      <c r="E48" t="e">
        <f ca="1" t="shared" si="3"/>
        <v>#REF!</v>
      </c>
    </row>
    <row r="49" spans="1:5" ht="12.75">
      <c r="A49" s="18">
        <v>44</v>
      </c>
      <c r="B49" s="20">
        <v>323.92082932202277</v>
      </c>
      <c r="C49" s="21">
        <f t="shared" si="2"/>
        <v>-0.02050182027162958</v>
      </c>
      <c r="E49" t="e">
        <f ca="1" t="shared" si="3"/>
        <v>#REF!</v>
      </c>
    </row>
    <row r="50" spans="1:5" ht="12.75">
      <c r="A50" s="18">
        <v>45</v>
      </c>
      <c r="B50" s="20">
        <v>323.32697584466035</v>
      </c>
      <c r="C50" s="21">
        <f t="shared" si="2"/>
        <v>-0.0018333290841634697</v>
      </c>
      <c r="E50" t="e">
        <f ca="1" t="shared" si="3"/>
        <v>#REF!</v>
      </c>
    </row>
    <row r="51" spans="1:5" ht="12.75">
      <c r="A51" s="18">
        <v>46</v>
      </c>
      <c r="B51" s="20">
        <v>321.74259358902117</v>
      </c>
      <c r="C51" s="21">
        <f t="shared" si="2"/>
        <v>-0.004900247656416974</v>
      </c>
      <c r="E51" t="e">
        <f ca="1" t="shared" si="3"/>
        <v>#REF!</v>
      </c>
    </row>
    <row r="52" spans="1:5" ht="12.75">
      <c r="A52" s="18">
        <v>47</v>
      </c>
      <c r="B52" s="20">
        <v>324.77007743571306</v>
      </c>
      <c r="C52" s="21">
        <f t="shared" si="2"/>
        <v>0.00940964580698028</v>
      </c>
      <c r="E52" t="e">
        <f ca="1" t="shared" si="3"/>
        <v>#REF!</v>
      </c>
    </row>
    <row r="53" spans="1:5" ht="12.75">
      <c r="A53" s="18">
        <v>48</v>
      </c>
      <c r="B53" s="20">
        <v>314.3019724470594</v>
      </c>
      <c r="C53" s="21">
        <f t="shared" si="2"/>
        <v>-0.032232356722351536</v>
      </c>
      <c r="E53" t="e">
        <f ca="1" t="shared" si="3"/>
        <v>#REF!</v>
      </c>
    </row>
    <row r="54" spans="1:5" ht="12.75">
      <c r="A54" s="18">
        <v>49</v>
      </c>
      <c r="B54" s="20">
        <v>319.70514444330155</v>
      </c>
      <c r="C54" s="21">
        <f t="shared" si="2"/>
        <v>0.017191021596761454</v>
      </c>
      <c r="E54" t="e">
        <f ca="1" t="shared" si="3"/>
        <v>#REF!</v>
      </c>
    </row>
    <row r="55" spans="1:5" ht="12.75">
      <c r="A55" s="18">
        <v>50</v>
      </c>
      <c r="B55" s="20">
        <v>326.1207988517641</v>
      </c>
      <c r="C55" s="21">
        <f t="shared" si="2"/>
        <v>0.020067410612469357</v>
      </c>
      <c r="E55" t="e">
        <f ca="1" t="shared" si="3"/>
        <v>#REF!</v>
      </c>
    </row>
    <row r="56" spans="1:5" ht="12.75">
      <c r="A56" s="18">
        <v>51</v>
      </c>
      <c r="B56" s="20">
        <v>314.0394959923022</v>
      </c>
      <c r="C56" s="21">
        <f t="shared" si="2"/>
        <v>-0.03704548407215629</v>
      </c>
      <c r="E56" t="e">
        <f ca="1" t="shared" si="3"/>
        <v>#REF!</v>
      </c>
    </row>
    <row r="57" spans="1:5" ht="12.75">
      <c r="A57" s="18">
        <v>52</v>
      </c>
      <c r="B57" s="20">
        <v>320</v>
      </c>
      <c r="C57" s="21">
        <f t="shared" si="2"/>
        <v>0.018980109456817853</v>
      </c>
      <c r="E57" t="e">
        <f ca="1" t="shared" si="3"/>
        <v>#REF!</v>
      </c>
    </row>
    <row r="59" ht="12.75">
      <c r="B59" s="35" t="s">
        <v>52</v>
      </c>
    </row>
  </sheetData>
  <printOptions/>
  <pageMargins left="0.75" right="0.75" top="1" bottom="1" header="0.5" footer="0.5"/>
  <pageSetup horizontalDpi="600" verticalDpi="600" orientation="portrait" r:id="rId3"/>
  <headerFooter alignWithMargins="0">
    <oddFooter>&amp;LCopyright ©2006 Cardean Learning Group LLC. All rights reserved.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Copyright ©2006 Cardean Learning Group LLC. All rights reserved.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bijouxlemondetask1template</dc:title>
  <dc:subject>EBDA 641: Managerial Decision Models</dc:subject>
  <dc:creator/>
  <cp:keywords/>
  <dc:description/>
  <cp:lastModifiedBy>Michael Cipriani</cp:lastModifiedBy>
  <cp:lastPrinted>2006-07-02T16:48:37Z</cp:lastPrinted>
  <dcterms:created xsi:type="dcterms:W3CDTF">2000-10-13T04:50:07Z</dcterms:created>
  <dcterms:modified xsi:type="dcterms:W3CDTF">2006-07-06T03:16:58Z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1023959561</vt:i4>
  </property>
  <property fmtid="{D5CDD505-2E9C-101B-9397-08002B2CF9AE}" pid="3" name="_EmailSubject">
    <vt:lpwstr>mdm template BL1</vt:lpwstr>
  </property>
  <property fmtid="{D5CDD505-2E9C-101B-9397-08002B2CF9AE}" pid="4" name="_AuthorEmail">
    <vt:lpwstr>abmarsh3@comcast.net</vt:lpwstr>
  </property>
  <property fmtid="{D5CDD505-2E9C-101B-9397-08002B2CF9AE}" pid="5" name="_AuthorEmailDisplayName">
    <vt:lpwstr>Burt Marsh</vt:lpwstr>
  </property>
  <property fmtid="{D5CDD505-2E9C-101B-9397-08002B2CF9AE}" pid="6" name="_ReviewingToolsShownOnce">
    <vt:lpwstr/>
  </property>
</Properties>
</file>