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Master List" sheetId="1" r:id="rId1"/>
  </sheets>
  <definedNames>
    <definedName name="_xlnm.Print_Area" localSheetId="0">'Master List'!$E$5:$X$42</definedName>
  </definedNames>
  <calcPr fullCalcOnLoad="1"/>
</workbook>
</file>

<file path=xl/sharedStrings.xml><?xml version="1.0" encoding="utf-8"?>
<sst xmlns="http://schemas.openxmlformats.org/spreadsheetml/2006/main" count="78" uniqueCount="37">
  <si>
    <t>n</t>
  </si>
  <si>
    <t xml:space="preserve"> </t>
  </si>
  <si>
    <t>Alderbrook Zinfandel 2002</t>
  </si>
  <si>
    <t>Bottle</t>
  </si>
  <si>
    <t>http://www.planetofwine.com/shop/item.asp?itemid=67</t>
  </si>
  <si>
    <t xml:space="preserve">1st </t>
  </si>
  <si>
    <t>Alderbrook Zinfandel 2001</t>
  </si>
  <si>
    <t>RIP</t>
  </si>
  <si>
    <t>Case of 12 bottles</t>
  </si>
  <si>
    <t xml:space="preserve">Alexander Valley Vineyards Cabernet 2003 </t>
  </si>
  <si>
    <t>http://www.planetofwine.com/shop/item.asp?itemid=57</t>
  </si>
  <si>
    <t>`</t>
  </si>
  <si>
    <t>Bottle Cost</t>
  </si>
  <si>
    <t>Alexander Valley Vineyards Chardonnay 2004</t>
  </si>
  <si>
    <t>http://www.planetofwine.com/shop/item.asp?itemid=143</t>
  </si>
  <si>
    <t>RIP Per Bottle</t>
  </si>
  <si>
    <t>Alexander Valley Vineyards Redemption Zinfandel 2003</t>
  </si>
  <si>
    <t>http://www.planetofwine.com/shop/item.asp?itemid=90</t>
  </si>
  <si>
    <t>Final Bottle</t>
  </si>
  <si>
    <t>1st</t>
  </si>
  <si>
    <t xml:space="preserve">        Solid Case of 6 Bottles</t>
  </si>
  <si>
    <t>Solid Case of 6 Bottles</t>
  </si>
  <si>
    <t>Alexander Valley Vineyards Sin Zin 2004</t>
  </si>
  <si>
    <t>http://www.planetofwine.com/shop/item.asp?itemid=91</t>
  </si>
  <si>
    <t>2nd Forced 1st Case</t>
  </si>
  <si>
    <t>Alexander Valley Vineyards Sin Zin 2003 1.5ml</t>
  </si>
  <si>
    <t>http://www.planetofwine.com/shop/item.asp?itemid=362</t>
  </si>
  <si>
    <t>Alexander Valley Vineyards Cabernet Franc 2004</t>
  </si>
  <si>
    <t>http://www.planetofwine.com/shop/item.asp?itemid=400</t>
  </si>
  <si>
    <t>Alexander Valley Vineyards Cyrus 2002</t>
  </si>
  <si>
    <t>http://www.planetofwine.com/shop/item.asp?itemid=181</t>
  </si>
  <si>
    <t>Alexander Valley Vineyards Merlot 2003</t>
  </si>
  <si>
    <t>http://www.planetofwine.com/shop/item.asp?itemid=183</t>
  </si>
  <si>
    <t>4th 1st Case</t>
  </si>
  <si>
    <t>Alexander Valley Vineyards Syrah 2003</t>
  </si>
  <si>
    <t>http://www.planetofwine.com/shop/item.asp?itemid=182</t>
  </si>
  <si>
    <t>Forced NJ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</si>
</sst>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0.0%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_-;\-* #,##0.00_-;_-* &quot;-&quot;??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4" fontId="0" fillId="0" borderId="0" xfId="17" applyFont="1" applyBorder="1" applyAlignment="1">
      <alignment vertical="center"/>
    </xf>
    <xf numFmtId="44" fontId="6" fillId="0" borderId="0" xfId="17" applyFont="1" applyBorder="1" applyAlignment="1">
      <alignment vertical="center"/>
    </xf>
    <xf numFmtId="9" fontId="7" fillId="0" borderId="0" xfId="0" applyNumberFormat="1" applyFont="1" applyBorder="1" applyAlignment="1">
      <alignment horizontal="center" vertical="center"/>
    </xf>
    <xf numFmtId="44" fontId="3" fillId="0" borderId="0" xfId="17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4" fontId="5" fillId="0" borderId="0" xfId="17" applyFont="1" applyBorder="1" applyAlignment="1">
      <alignment vertical="center"/>
    </xf>
    <xf numFmtId="9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4" fontId="0" fillId="0" borderId="0" xfId="17" applyFont="1" applyFill="1" applyBorder="1" applyAlignment="1">
      <alignment vertical="center"/>
    </xf>
    <xf numFmtId="9" fontId="0" fillId="0" borderId="0" xfId="21" applyFont="1" applyBorder="1" applyAlignment="1">
      <alignment horizontal="center" vertical="center"/>
    </xf>
    <xf numFmtId="9" fontId="0" fillId="0" borderId="0" xfId="21" applyFont="1" applyFill="1" applyBorder="1" applyAlignment="1">
      <alignment horizontal="center" vertical="center"/>
    </xf>
    <xf numFmtId="167" fontId="0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0" fillId="0" borderId="0" xfId="17" applyFill="1" applyBorder="1" applyAlignment="1">
      <alignment/>
    </xf>
    <xf numFmtId="44" fontId="5" fillId="0" borderId="0" xfId="17" applyFont="1" applyFill="1" applyBorder="1" applyAlignment="1">
      <alignment vertical="center"/>
    </xf>
    <xf numFmtId="9" fontId="9" fillId="0" borderId="0" xfId="0" applyNumberFormat="1" applyFont="1" applyFill="1" applyBorder="1" applyAlignment="1">
      <alignment horizontal="center" vertical="center"/>
    </xf>
    <xf numFmtId="44" fontId="0" fillId="2" borderId="0" xfId="17" applyFont="1" applyFill="1" applyBorder="1" applyAlignment="1">
      <alignment vertical="center"/>
    </xf>
    <xf numFmtId="9" fontId="8" fillId="3" borderId="0" xfId="2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3" borderId="0" xfId="21" applyFont="1" applyFill="1" applyBorder="1" applyAlignment="1">
      <alignment horizontal="center" vertical="center"/>
    </xf>
    <xf numFmtId="0" fontId="2" fillId="0" borderId="0" xfId="20" applyFill="1" applyBorder="1" applyAlignment="1">
      <alignment vertical="center"/>
    </xf>
    <xf numFmtId="44" fontId="8" fillId="4" borderId="1" xfId="17" applyNumberFormat="1" applyFont="1" applyFill="1" applyBorder="1" applyAlignment="1">
      <alignment vertical="center"/>
    </xf>
    <xf numFmtId="44" fontId="0" fillId="0" borderId="2" xfId="17" applyFont="1" applyFill="1" applyBorder="1" applyAlignment="1">
      <alignment horizontal="left" vertical="center"/>
    </xf>
    <xf numFmtId="44" fontId="0" fillId="2" borderId="0" xfId="17" applyNumberFormat="1" applyFont="1" applyFill="1" applyBorder="1" applyAlignment="1">
      <alignment vertical="center"/>
    </xf>
    <xf numFmtId="44" fontId="0" fillId="0" borderId="0" xfId="17" applyNumberFormat="1" applyFont="1" applyFill="1" applyBorder="1" applyAlignment="1">
      <alignment vertical="center"/>
    </xf>
    <xf numFmtId="44" fontId="9" fillId="0" borderId="0" xfId="17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4" fontId="8" fillId="0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44" fontId="0" fillId="5" borderId="0" xfId="17" applyFont="1" applyFill="1" applyBorder="1" applyAlignment="1">
      <alignment horizontal="center" vertical="center"/>
    </xf>
    <xf numFmtId="44" fontId="0" fillId="5" borderId="0" xfId="17" applyFont="1" applyFill="1" applyBorder="1" applyAlignment="1">
      <alignment vertical="center"/>
    </xf>
    <xf numFmtId="44" fontId="3" fillId="0" borderId="0" xfId="17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lanetofwine.com/shop/category.asp?catid=34" TargetMode="External" /><Relationship Id="rId3" Type="http://schemas.openxmlformats.org/officeDocument/2006/relationships/hyperlink" Target="http://www.planetofwine.com/shop/category.asp?catid=34" TargetMode="External" /><Relationship Id="rId4" Type="http://schemas.openxmlformats.org/officeDocument/2006/relationships/hyperlink" Target="http://www.planetofwine.com/shop/category.asp?catid=35" TargetMode="External" /><Relationship Id="rId5" Type="http://schemas.openxmlformats.org/officeDocument/2006/relationships/hyperlink" Target="http://www.planetofwine.com/shop/category.asp?catid=35" TargetMode="External" /><Relationship Id="rId6" Type="http://schemas.openxmlformats.org/officeDocument/2006/relationships/hyperlink" Target="http://www.planetofwine.com/shop/category.asp?catid=36" TargetMode="External" /><Relationship Id="rId7" Type="http://schemas.openxmlformats.org/officeDocument/2006/relationships/hyperlink" Target="http://www.planetofwine.com/shop/category.asp?catid=36" TargetMode="External" /><Relationship Id="rId8" Type="http://schemas.openxmlformats.org/officeDocument/2006/relationships/hyperlink" Target="http://www.planetofwine.com/shop/category.asp?catid=37" TargetMode="External" /><Relationship Id="rId9" Type="http://schemas.openxmlformats.org/officeDocument/2006/relationships/hyperlink" Target="http://www.planetofwine.com/shop/category.asp?catid=37" TargetMode="External" /><Relationship Id="rId10" Type="http://schemas.openxmlformats.org/officeDocument/2006/relationships/hyperlink" Target="http://www.planetofwine.com/shop/category.asp?catid=38" TargetMode="External" /><Relationship Id="rId11" Type="http://schemas.openxmlformats.org/officeDocument/2006/relationships/hyperlink" Target="http://www.planetofwine.com/shop/category.asp?catid=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42</xdr:row>
      <xdr:rowOff>0</xdr:rowOff>
    </xdr:from>
    <xdr:to>
      <xdr:col>5</xdr:col>
      <xdr:colOff>47625</xdr:colOff>
      <xdr:row>42</xdr:row>
      <xdr:rowOff>38100</xdr:rowOff>
    </xdr:to>
    <xdr:pic>
      <xdr:nvPicPr>
        <xdr:cNvPr id="1" name="Picture 1" descr="Bronze 12 Pack  $150.0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924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47625</xdr:colOff>
      <xdr:row>42</xdr:row>
      <xdr:rowOff>38100</xdr:rowOff>
    </xdr:to>
    <xdr:pic>
      <xdr:nvPicPr>
        <xdr:cNvPr id="2" name="Picture 2" descr="Silver 12 Pack $250.0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924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47625</xdr:colOff>
      <xdr:row>42</xdr:row>
      <xdr:rowOff>38100</xdr:rowOff>
    </xdr:to>
    <xdr:pic>
      <xdr:nvPicPr>
        <xdr:cNvPr id="3" name="Picture 3" descr="Gold 12 Pack $350.0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924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47625</xdr:colOff>
      <xdr:row>42</xdr:row>
      <xdr:rowOff>38100</xdr:rowOff>
    </xdr:to>
    <xdr:pic>
      <xdr:nvPicPr>
        <xdr:cNvPr id="4" name="Picture 4" descr="Diamond 12 Pack $50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924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47625</xdr:colOff>
      <xdr:row>42</xdr:row>
      <xdr:rowOff>38100</xdr:rowOff>
    </xdr:to>
    <xdr:pic>
      <xdr:nvPicPr>
        <xdr:cNvPr id="5" name="Picture 5" descr="Platinum 12 Pack $75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924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etofwine.com/shop/item.asp?itemid=143" TargetMode="External" /><Relationship Id="rId2" Type="http://schemas.openxmlformats.org/officeDocument/2006/relationships/hyperlink" Target="http://www.planetofwine.com/shop/item.asp?itemid=57" TargetMode="External" /><Relationship Id="rId3" Type="http://schemas.openxmlformats.org/officeDocument/2006/relationships/hyperlink" Target="http://www.planetofwine.com/shop/item.asp?itemid=91" TargetMode="External" /><Relationship Id="rId4" Type="http://schemas.openxmlformats.org/officeDocument/2006/relationships/hyperlink" Target="http://www.planetofwine.com/shop/item.asp?itemid=57" TargetMode="External" /><Relationship Id="rId5" Type="http://schemas.openxmlformats.org/officeDocument/2006/relationships/hyperlink" Target="http://www.planetofwine.com/shop/item.asp?itemid=143" TargetMode="External" /><Relationship Id="rId6" Type="http://schemas.openxmlformats.org/officeDocument/2006/relationships/hyperlink" Target="http://www.planetofwine.com/shop/item.asp?itemid=90" TargetMode="External" /><Relationship Id="rId7" Type="http://schemas.openxmlformats.org/officeDocument/2006/relationships/hyperlink" Target="http://www.planetofwine.com/shop/item.asp?itemid=67" TargetMode="External" /><Relationship Id="rId8" Type="http://schemas.openxmlformats.org/officeDocument/2006/relationships/hyperlink" Target="http://www.planetofwine.com/shop/item.asp?itemid=57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2"/>
  <sheetViews>
    <sheetView tabSelected="1" workbookViewId="0" topLeftCell="A1">
      <selection activeCell="D42" sqref="D42"/>
    </sheetView>
  </sheetViews>
  <sheetFormatPr defaultColWidth="9.140625" defaultRowHeight="12" customHeight="1"/>
  <cols>
    <col min="1" max="1" width="4.7109375" style="42" customWidth="1"/>
    <col min="2" max="2" width="1.7109375" style="1" customWidth="1"/>
    <col min="3" max="3" width="2.7109375" style="2" customWidth="1"/>
    <col min="4" max="4" width="3.7109375" style="10" customWidth="1"/>
    <col min="5" max="5" width="6.7109375" style="1" customWidth="1"/>
    <col min="6" max="6" width="26.7109375" style="4" customWidth="1"/>
    <col min="7" max="7" width="8.57421875" style="5" customWidth="1"/>
    <col min="8" max="8" width="6.7109375" style="11" customWidth="1"/>
    <col min="9" max="9" width="7.7109375" style="5" customWidth="1"/>
    <col min="10" max="10" width="4.7109375" style="33" customWidth="1"/>
    <col min="11" max="11" width="8.7109375" style="5" customWidth="1"/>
    <col min="12" max="12" width="9.7109375" style="5" customWidth="1"/>
    <col min="13" max="13" width="6.7109375" style="5" customWidth="1"/>
    <col min="14" max="14" width="4.7109375" style="33" customWidth="1"/>
    <col min="15" max="15" width="9.7109375" style="5" customWidth="1"/>
    <col min="16" max="17" width="0.42578125" style="14" customWidth="1"/>
    <col min="18" max="18" width="0.85546875" style="14" customWidth="1"/>
    <col min="19" max="19" width="9.7109375" style="5" customWidth="1"/>
    <col min="20" max="20" width="8.7109375" style="9" customWidth="1"/>
    <col min="21" max="21" width="4.7109375" style="1" customWidth="1"/>
    <col min="22" max="22" width="9.140625" style="10" customWidth="1"/>
    <col min="23" max="23" width="11.57421875" style="1" bestFit="1" customWidth="1"/>
    <col min="24" max="16384" width="9.140625" style="1" customWidth="1"/>
  </cols>
  <sheetData>
    <row r="2" spans="4:26" ht="12" customHeight="1">
      <c r="D2" s="3">
        <v>1</v>
      </c>
      <c r="F2" s="4" t="s">
        <v>1</v>
      </c>
      <c r="H2" s="6">
        <v>0.44</v>
      </c>
      <c r="J2" s="7">
        <v>1.25</v>
      </c>
      <c r="K2" s="8"/>
      <c r="L2" s="8"/>
      <c r="M2" s="8"/>
      <c r="N2" s="7">
        <v>1.2</v>
      </c>
      <c r="P2" s="5"/>
      <c r="Q2" s="5"/>
      <c r="R2" s="5"/>
      <c r="Y2">
        <v>18</v>
      </c>
      <c r="Z2">
        <v>19.08</v>
      </c>
    </row>
    <row r="3" spans="10:26" ht="12" customHeight="1">
      <c r="J3" s="12"/>
      <c r="N3" s="5"/>
      <c r="P3" s="5"/>
      <c r="Q3" s="5"/>
      <c r="R3" s="5"/>
      <c r="Y3">
        <v>21</v>
      </c>
      <c r="Z3">
        <v>22.26</v>
      </c>
    </row>
    <row r="4" spans="5:31" ht="12.75">
      <c r="E4" s="13"/>
      <c r="F4" s="14"/>
      <c r="G4" s="14"/>
      <c r="H4" s="14"/>
      <c r="I4" s="14"/>
      <c r="J4" s="12"/>
      <c r="L4" s="14"/>
      <c r="M4" s="15"/>
      <c r="N4" s="12"/>
      <c r="S4" s="14"/>
      <c r="T4" s="16"/>
      <c r="U4" s="17"/>
      <c r="V4" s="17"/>
      <c r="W4" s="17"/>
      <c r="X4" s="17"/>
      <c r="Y4">
        <v>18.5</v>
      </c>
      <c r="Z4">
        <v>19.61</v>
      </c>
      <c r="AA4" s="17"/>
      <c r="AB4" s="17"/>
      <c r="AC4" s="17"/>
      <c r="AD4" s="17"/>
      <c r="AE4" s="17"/>
    </row>
    <row r="5" spans="2:26" ht="13.5" thickBot="1">
      <c r="B5" s="1">
        <v>1</v>
      </c>
      <c r="D5" s="10">
        <f>D2</f>
        <v>1</v>
      </c>
      <c r="E5" s="18">
        <v>37544</v>
      </c>
      <c r="F5" s="19" t="s">
        <v>2</v>
      </c>
      <c r="G5" s="20">
        <v>10</v>
      </c>
      <c r="H5" s="21">
        <f>SUM(H2)</f>
        <v>0.44</v>
      </c>
      <c r="I5" s="14">
        <f>SUM(G5+H5)</f>
        <v>10.44</v>
      </c>
      <c r="J5" s="22">
        <f>SUM(J2)</f>
        <v>1.25</v>
      </c>
      <c r="K5" s="5">
        <f>SUM(I5*J5)</f>
        <v>13.049999999999999</v>
      </c>
      <c r="L5" s="23">
        <f>K5</f>
        <v>13.049999999999999</v>
      </c>
      <c r="M5" s="24">
        <f>SUM(L5/I5)-100%</f>
        <v>0.25</v>
      </c>
      <c r="N5" s="12">
        <f>SUM(N2)</f>
        <v>1.2</v>
      </c>
      <c r="O5" s="5">
        <f>SUM(I5*N5)</f>
        <v>12.527999999999999</v>
      </c>
      <c r="R5" s="25" t="s">
        <v>3</v>
      </c>
      <c r="S5" s="23">
        <f>L5</f>
        <v>13.049999999999999</v>
      </c>
      <c r="T5" s="26">
        <f>SUM(S5/I5)-100%</f>
        <v>0.25</v>
      </c>
      <c r="U5" s="27" t="s">
        <v>4</v>
      </c>
      <c r="Y5">
        <v>26.66</v>
      </c>
      <c r="Z5">
        <v>28.259600000000002</v>
      </c>
    </row>
    <row r="6" spans="2:26" ht="13.5" thickBot="1">
      <c r="B6" s="1">
        <v>1</v>
      </c>
      <c r="D6" s="10" t="s">
        <v>5</v>
      </c>
      <c r="E6" s="18"/>
      <c r="F6" s="19" t="s">
        <v>6</v>
      </c>
      <c r="G6" s="20">
        <v>10</v>
      </c>
      <c r="H6" s="28">
        <v>0</v>
      </c>
      <c r="I6" s="29" t="s">
        <v>7</v>
      </c>
      <c r="J6" s="22"/>
      <c r="L6" s="14"/>
      <c r="M6" s="15"/>
      <c r="N6" s="12"/>
      <c r="O6" s="30">
        <v>9.89</v>
      </c>
      <c r="P6" s="31"/>
      <c r="Q6" s="31"/>
      <c r="R6" s="25" t="s">
        <v>8</v>
      </c>
      <c r="S6" s="31">
        <f>SUM(O6*12)</f>
        <v>118.68</v>
      </c>
      <c r="T6" s="26">
        <f>SUM(O6)/((G6)-(H6/12))-100%</f>
        <v>-0.010999999999999899</v>
      </c>
      <c r="U6" s="27" t="str">
        <f>U5</f>
        <v>http://www.planetofwine.com/shop/item.asp?itemid=67</v>
      </c>
      <c r="Y6">
        <v>26.66</v>
      </c>
      <c r="Z6">
        <v>28.259600000000002</v>
      </c>
    </row>
    <row r="7" spans="5:26" ht="12" customHeight="1">
      <c r="E7" s="14"/>
      <c r="F7" s="14"/>
      <c r="G7" s="14"/>
      <c r="H7" s="5"/>
      <c r="J7" s="32"/>
      <c r="N7" s="32"/>
      <c r="Y7" s="1">
        <v>32</v>
      </c>
      <c r="Z7">
        <v>28.259600000000002</v>
      </c>
    </row>
    <row r="8" spans="7:26" ht="12" customHeight="1">
      <c r="G8" s="14"/>
      <c r="Y8" s="1">
        <f>SUM(Y2:Y7)</f>
        <v>142.82</v>
      </c>
      <c r="Z8" s="1">
        <f>SUM(Z2:Z7)</f>
        <v>145.7288</v>
      </c>
    </row>
    <row r="9" spans="2:21" ht="13.5" thickBot="1">
      <c r="B9" s="1">
        <v>1</v>
      </c>
      <c r="D9" s="10">
        <f>D5+1</f>
        <v>2</v>
      </c>
      <c r="E9" s="18">
        <v>80614</v>
      </c>
      <c r="F9" s="19" t="s">
        <v>9</v>
      </c>
      <c r="G9" s="20">
        <v>10</v>
      </c>
      <c r="H9" s="11">
        <f>SUM(H2)</f>
        <v>0.44</v>
      </c>
      <c r="I9" s="5">
        <f>SUM(G9+H9)</f>
        <v>10.44</v>
      </c>
      <c r="J9" s="12">
        <f>SUM(J5)</f>
        <v>1.25</v>
      </c>
      <c r="K9" s="5">
        <f>SUM(I9*J9)</f>
        <v>13.049999999999999</v>
      </c>
      <c r="L9" s="23">
        <f>K9</f>
        <v>13.049999999999999</v>
      </c>
      <c r="M9" s="24">
        <f>SUM(L9/I9)-100%</f>
        <v>0.25</v>
      </c>
      <c r="N9" s="12">
        <f>SUM(N5)</f>
        <v>1.2</v>
      </c>
      <c r="O9" s="5">
        <f>SUM(I9*N9)</f>
        <v>12.527999999999999</v>
      </c>
      <c r="R9" s="25" t="s">
        <v>3</v>
      </c>
      <c r="S9" s="23">
        <f>L9</f>
        <v>13.049999999999999</v>
      </c>
      <c r="T9" s="26">
        <f>SUM(S9/I9)-100%</f>
        <v>0.25</v>
      </c>
      <c r="U9" s="27" t="s">
        <v>10</v>
      </c>
    </row>
    <row r="10" spans="2:31" ht="13.5" thickBot="1">
      <c r="B10" s="1">
        <v>1</v>
      </c>
      <c r="D10" s="10" t="s">
        <v>11</v>
      </c>
      <c r="E10" s="18"/>
      <c r="F10" s="19" t="str">
        <f>F9</f>
        <v>Alexander Valley Vineyards Cabernet 2003 </v>
      </c>
      <c r="G10" s="20">
        <v>10</v>
      </c>
      <c r="H10" s="28">
        <v>10</v>
      </c>
      <c r="I10" s="29" t="s">
        <v>7</v>
      </c>
      <c r="J10" s="12"/>
      <c r="O10" s="30">
        <v>14.89</v>
      </c>
      <c r="P10" s="31"/>
      <c r="Q10" s="31"/>
      <c r="R10" s="25" t="s">
        <v>8</v>
      </c>
      <c r="S10" s="31">
        <f>SUM(O10*12)</f>
        <v>178.68</v>
      </c>
      <c r="T10" s="26">
        <f>SUM(O10)/((G10)-(H10/12))-100%</f>
        <v>0.6243636363636365</v>
      </c>
      <c r="U10" s="27" t="s">
        <v>10</v>
      </c>
      <c r="Z10" s="1">
        <f>SUM(Z8*1.06)</f>
        <v>154.472528</v>
      </c>
      <c r="AD10" s="10">
        <v>10</v>
      </c>
      <c r="AE10" s="1" t="s">
        <v>12</v>
      </c>
    </row>
    <row r="11" spans="5:32" ht="12.75">
      <c r="E11" s="18"/>
      <c r="F11" s="14"/>
      <c r="G11" s="14"/>
      <c r="H11" s="14"/>
      <c r="I11" s="14"/>
      <c r="J11" s="12"/>
      <c r="L11" s="14"/>
      <c r="M11" s="15"/>
      <c r="N11" s="12"/>
      <c r="S11" s="14"/>
      <c r="T11" s="16"/>
      <c r="U11" s="17"/>
      <c r="Y11" s="17"/>
      <c r="Z11" s="17"/>
      <c r="AA11" s="17"/>
      <c r="AB11" s="17"/>
      <c r="AC11" s="17"/>
      <c r="AD11" s="17"/>
      <c r="AE11" s="17"/>
      <c r="AF11" s="17"/>
    </row>
    <row r="12" spans="5:31" ht="12.75">
      <c r="E12" s="18"/>
      <c r="F12" s="10"/>
      <c r="G12" s="10"/>
      <c r="H12" s="9"/>
      <c r="I12" s="9"/>
      <c r="J12" s="34"/>
      <c r="K12" s="9"/>
      <c r="L12" s="9"/>
      <c r="M12" s="9"/>
      <c r="N12" s="34"/>
      <c r="O12" s="9"/>
      <c r="P12" s="10"/>
      <c r="Q12" s="10"/>
      <c r="R12"/>
      <c r="S12" s="9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2:31" ht="13.5" thickBot="1">
      <c r="B13" s="1">
        <v>1</v>
      </c>
      <c r="D13" s="10">
        <f>D9+1</f>
        <v>3</v>
      </c>
      <c r="E13" s="18">
        <v>80604</v>
      </c>
      <c r="F13" s="19" t="s">
        <v>13</v>
      </c>
      <c r="G13" s="20">
        <v>10</v>
      </c>
      <c r="H13" s="11">
        <f>SUM(H2)</f>
        <v>0.44</v>
      </c>
      <c r="I13" s="5">
        <f>SUM(G13+H13)</f>
        <v>10.44</v>
      </c>
      <c r="J13" s="12">
        <f>SUM(J9)</f>
        <v>1.25</v>
      </c>
      <c r="K13" s="5">
        <f>SUM(I13*J13)</f>
        <v>13.049999999999999</v>
      </c>
      <c r="L13" s="23">
        <f>K13</f>
        <v>13.049999999999999</v>
      </c>
      <c r="M13" s="24">
        <f>SUM(L13/I13)-100%</f>
        <v>0.25</v>
      </c>
      <c r="N13" s="12">
        <f>SUM(N9)</f>
        <v>1.2</v>
      </c>
      <c r="O13" s="5">
        <f>SUM(I13*N13)</f>
        <v>12.527999999999999</v>
      </c>
      <c r="R13" s="25" t="s">
        <v>3</v>
      </c>
      <c r="S13" s="23">
        <f>L13</f>
        <v>13.049999999999999</v>
      </c>
      <c r="T13" s="26">
        <f>SUM(S13/I13)-100%</f>
        <v>0.25</v>
      </c>
      <c r="U13" s="27" t="s">
        <v>14</v>
      </c>
      <c r="AD13" s="35" t="e">
        <f>SUM(#REF!/12)</f>
        <v>#REF!</v>
      </c>
      <c r="AE13" s="1" t="s">
        <v>15</v>
      </c>
    </row>
    <row r="14" spans="2:30" ht="13.5" thickBot="1">
      <c r="B14" s="1">
        <v>1</v>
      </c>
      <c r="D14" s="10" t="s">
        <v>11</v>
      </c>
      <c r="E14" s="18"/>
      <c r="F14" s="19" t="str">
        <f>F13</f>
        <v>Alexander Valley Vineyards Chardonnay 2004</v>
      </c>
      <c r="G14" s="20">
        <v>10</v>
      </c>
      <c r="H14" s="28">
        <v>10</v>
      </c>
      <c r="I14" s="29" t="s">
        <v>7</v>
      </c>
      <c r="J14" s="12"/>
      <c r="L14" s="14"/>
      <c r="M14" s="15"/>
      <c r="N14" s="12"/>
      <c r="O14" s="30">
        <v>11.89</v>
      </c>
      <c r="P14" s="31"/>
      <c r="Q14" s="31"/>
      <c r="R14" s="25" t="s">
        <v>8</v>
      </c>
      <c r="S14" s="31">
        <f>SUM(O14*12)</f>
        <v>142.68</v>
      </c>
      <c r="T14" s="26">
        <f>SUM(O14)/((G14)-(H14/12))-100%</f>
        <v>0.2970909090909093</v>
      </c>
      <c r="U14" s="27" t="s">
        <v>14</v>
      </c>
      <c r="AD14" s="10"/>
    </row>
    <row r="15" spans="5:32" ht="12.75">
      <c r="E15" s="18"/>
      <c r="F15" s="14"/>
      <c r="G15" s="14"/>
      <c r="H15" s="14"/>
      <c r="I15" s="14"/>
      <c r="J15" s="12"/>
      <c r="L15" s="14"/>
      <c r="M15" s="15"/>
      <c r="N15" s="12"/>
      <c r="R15"/>
      <c r="S15" s="14"/>
      <c r="T15" s="16"/>
      <c r="U15" s="17"/>
      <c r="Y15" s="17"/>
      <c r="Z15" s="17"/>
      <c r="AA15" s="17"/>
      <c r="AB15" s="17"/>
      <c r="AC15" s="17"/>
      <c r="AD15" s="17"/>
      <c r="AE15" s="17"/>
      <c r="AF15" s="17"/>
    </row>
    <row r="16" spans="5:32" ht="12.75">
      <c r="E16" s="18"/>
      <c r="F16" s="14"/>
      <c r="G16" s="14"/>
      <c r="H16" s="14"/>
      <c r="I16" s="14"/>
      <c r="J16" s="12"/>
      <c r="L16" s="14"/>
      <c r="M16" s="15"/>
      <c r="N16" s="12"/>
      <c r="R16"/>
      <c r="S16" s="14"/>
      <c r="T16" s="16"/>
      <c r="U16" s="17"/>
      <c r="Y16" s="17"/>
      <c r="Z16" s="17"/>
      <c r="AA16" s="17"/>
      <c r="AB16" s="17"/>
      <c r="AC16" s="17"/>
      <c r="AD16" s="17"/>
      <c r="AE16" s="17"/>
      <c r="AF16" s="17"/>
    </row>
    <row r="17" spans="2:31" ht="13.5" thickBot="1">
      <c r="B17" s="1">
        <v>1</v>
      </c>
      <c r="D17" s="10">
        <f>D13+1</f>
        <v>4</v>
      </c>
      <c r="E17" s="1">
        <v>80704</v>
      </c>
      <c r="F17" s="4" t="s">
        <v>16</v>
      </c>
      <c r="G17" s="14">
        <v>10</v>
      </c>
      <c r="H17" s="11">
        <f>SUM(H2)</f>
        <v>0.44</v>
      </c>
      <c r="I17" s="5">
        <f>SUM(G17+H17)</f>
        <v>10.44</v>
      </c>
      <c r="J17" s="12">
        <f>SUM(J13)</f>
        <v>1.25</v>
      </c>
      <c r="K17" s="5">
        <f>SUM(I17*J17)</f>
        <v>13.049999999999999</v>
      </c>
      <c r="L17" s="23">
        <f>K17</f>
        <v>13.049999999999999</v>
      </c>
      <c r="M17" s="24">
        <f>SUM(L17/I17)-100%</f>
        <v>0.25</v>
      </c>
      <c r="N17" s="12">
        <f>SUM(N13)</f>
        <v>1.2</v>
      </c>
      <c r="O17" s="5">
        <f>SUM(I17*N17)</f>
        <v>12.527999999999999</v>
      </c>
      <c r="R17" s="25" t="s">
        <v>3</v>
      </c>
      <c r="S17" s="23">
        <f>L17</f>
        <v>13.049999999999999</v>
      </c>
      <c r="T17" s="26">
        <f>SUM(S17/I17)-100%</f>
        <v>0.25</v>
      </c>
      <c r="U17" s="27" t="s">
        <v>17</v>
      </c>
      <c r="AD17" s="35" t="e">
        <f>SUM(AD10-AD13)</f>
        <v>#REF!</v>
      </c>
      <c r="AE17" s="1" t="s">
        <v>18</v>
      </c>
    </row>
    <row r="18" spans="2:30" ht="13.5" thickBot="1">
      <c r="B18" s="1">
        <v>1</v>
      </c>
      <c r="D18" s="3" t="s">
        <v>19</v>
      </c>
      <c r="F18" s="4" t="str">
        <f>F17</f>
        <v>Alexander Valley Vineyards Redemption Zinfandel 2003</v>
      </c>
      <c r="G18" s="14">
        <v>10</v>
      </c>
      <c r="H18" s="28">
        <v>10</v>
      </c>
      <c r="I18" s="29" t="s">
        <v>7</v>
      </c>
      <c r="J18" s="36"/>
      <c r="K18" s="37" t="s">
        <v>20</v>
      </c>
      <c r="L18" s="38"/>
      <c r="M18" s="15"/>
      <c r="N18" s="12"/>
      <c r="O18" s="30">
        <v>19.89</v>
      </c>
      <c r="P18" s="31"/>
      <c r="Q18" s="31"/>
      <c r="R18" s="36" t="s">
        <v>21</v>
      </c>
      <c r="S18" s="39">
        <f>SUM(O18*6)</f>
        <v>119.34</v>
      </c>
      <c r="T18" s="26">
        <f>SUM(O18)/((G18)-(H18/12))-100%</f>
        <v>1.169818181818182</v>
      </c>
      <c r="U18" s="1" t="str">
        <f>U17</f>
        <v>http://www.planetofwine.com/shop/item.asp?itemid=90</v>
      </c>
      <c r="AD18" s="10"/>
    </row>
    <row r="19" spans="5:32" ht="12.75">
      <c r="E19" s="18"/>
      <c r="F19" s="14"/>
      <c r="G19" s="14"/>
      <c r="H19" s="14"/>
      <c r="I19" s="14"/>
      <c r="J19" s="12"/>
      <c r="L19" s="14"/>
      <c r="M19" s="15"/>
      <c r="N19" s="12"/>
      <c r="R19"/>
      <c r="S19" s="14"/>
      <c r="T19" s="16"/>
      <c r="U19" s="17"/>
      <c r="Y19" s="17"/>
      <c r="Z19" s="17"/>
      <c r="AA19" s="17"/>
      <c r="AB19" s="17"/>
      <c r="AC19" s="17"/>
      <c r="AD19" s="17"/>
      <c r="AE19" s="17"/>
      <c r="AF19" s="17"/>
    </row>
    <row r="20" spans="5:32" ht="12.75">
      <c r="E20" s="18"/>
      <c r="F20" s="14"/>
      <c r="G20" s="14"/>
      <c r="H20" s="14"/>
      <c r="I20" s="14"/>
      <c r="J20" s="12"/>
      <c r="L20" s="14"/>
      <c r="M20" s="15"/>
      <c r="N20" s="12"/>
      <c r="R20" s="25"/>
      <c r="S20" s="14"/>
      <c r="T20" s="16"/>
      <c r="U20" s="17"/>
      <c r="Y20" s="17"/>
      <c r="Z20" s="17"/>
      <c r="AA20" s="17"/>
      <c r="AB20" s="17"/>
      <c r="AC20" s="17"/>
      <c r="AD20" s="17"/>
      <c r="AE20" s="17"/>
      <c r="AF20" s="17"/>
    </row>
    <row r="21" spans="2:30" ht="13.5" thickBot="1">
      <c r="B21" s="1">
        <v>1</v>
      </c>
      <c r="D21" s="10">
        <f>D17+1</f>
        <v>5</v>
      </c>
      <c r="E21" s="1">
        <v>80644</v>
      </c>
      <c r="F21" s="4" t="s">
        <v>22</v>
      </c>
      <c r="G21" s="14">
        <v>10</v>
      </c>
      <c r="H21" s="11">
        <f>SUM(H2)</f>
        <v>0.44</v>
      </c>
      <c r="I21" s="5">
        <f>SUM(G21+H21)</f>
        <v>10.44</v>
      </c>
      <c r="J21" s="12">
        <f>SUM(J17)</f>
        <v>1.25</v>
      </c>
      <c r="K21" s="5">
        <f>SUM(I21*J21)</f>
        <v>13.049999999999999</v>
      </c>
      <c r="L21" s="23">
        <f>K21</f>
        <v>13.049999999999999</v>
      </c>
      <c r="M21" s="24">
        <f>SUM(L21/I21)-100%</f>
        <v>0.25</v>
      </c>
      <c r="N21" s="12">
        <f>SUM(N17)</f>
        <v>1.2</v>
      </c>
      <c r="O21" s="5">
        <f>SUM(I21*N21)</f>
        <v>12.527999999999999</v>
      </c>
      <c r="R21" s="25" t="s">
        <v>3</v>
      </c>
      <c r="S21" s="23">
        <f>L21</f>
        <v>13.049999999999999</v>
      </c>
      <c r="T21" s="26">
        <f>SUM(S21/I21)-100%</f>
        <v>0.25</v>
      </c>
      <c r="U21" s="27" t="s">
        <v>23</v>
      </c>
      <c r="AD21" s="40" t="e">
        <f>SUM(#REF!)</f>
        <v>#REF!</v>
      </c>
    </row>
    <row r="22" spans="2:30" ht="13.5" thickBot="1">
      <c r="B22" s="1">
        <v>1</v>
      </c>
      <c r="D22" s="10" t="s">
        <v>24</v>
      </c>
      <c r="E22" s="41"/>
      <c r="F22" s="4" t="str">
        <f>F21</f>
        <v>Alexander Valley Vineyards Sin Zin 2004</v>
      </c>
      <c r="G22" s="14">
        <v>10</v>
      </c>
      <c r="H22" s="28">
        <v>10</v>
      </c>
      <c r="I22" s="29" t="s">
        <v>7</v>
      </c>
      <c r="J22" s="12"/>
      <c r="M22" s="15"/>
      <c r="N22" s="12"/>
      <c r="O22" s="30">
        <v>14.89</v>
      </c>
      <c r="P22" s="31"/>
      <c r="Q22" s="31"/>
      <c r="R22" s="25" t="s">
        <v>8</v>
      </c>
      <c r="S22" s="31">
        <f>SUM(O22*12)</f>
        <v>178.68</v>
      </c>
      <c r="T22" s="26">
        <f>SUM(O22)/((G22)-(H22/12))-100%</f>
        <v>0.6243636363636365</v>
      </c>
      <c r="U22" s="1" t="str">
        <f>U21</f>
        <v>http://www.planetofwine.com/shop/item.asp?itemid=91</v>
      </c>
      <c r="AD22" s="10"/>
    </row>
    <row r="23" spans="5:32" ht="12.75">
      <c r="E23" s="18"/>
      <c r="F23" s="14"/>
      <c r="G23" s="14"/>
      <c r="H23" s="14"/>
      <c r="I23" s="14"/>
      <c r="J23" s="12"/>
      <c r="L23" s="14"/>
      <c r="M23" s="15"/>
      <c r="N23" s="12"/>
      <c r="R23"/>
      <c r="S23" s="14"/>
      <c r="T23" s="16"/>
      <c r="U23" s="17"/>
      <c r="Y23" s="17"/>
      <c r="Z23" s="17"/>
      <c r="AA23" s="17"/>
      <c r="AB23" s="17"/>
      <c r="AC23" s="17"/>
      <c r="AD23" s="17"/>
      <c r="AE23" s="17"/>
      <c r="AF23" s="17"/>
    </row>
    <row r="24" spans="5:32" ht="12.75">
      <c r="E24" s="18"/>
      <c r="F24" s="14"/>
      <c r="G24" s="14"/>
      <c r="H24" s="14"/>
      <c r="I24" s="14"/>
      <c r="J24" s="12"/>
      <c r="L24" s="14"/>
      <c r="M24" s="15"/>
      <c r="N24" s="12"/>
      <c r="R24" s="25"/>
      <c r="S24" s="14"/>
      <c r="T24" s="16"/>
      <c r="U24" s="17"/>
      <c r="Y24" s="17"/>
      <c r="Z24" s="17"/>
      <c r="AA24" s="17"/>
      <c r="AB24" s="17"/>
      <c r="AC24" s="17"/>
      <c r="AD24" s="17"/>
      <c r="AE24" s="17"/>
      <c r="AF24" s="17"/>
    </row>
    <row r="25" spans="2:30" ht="13.5" thickBot="1">
      <c r="B25" s="1">
        <v>1</v>
      </c>
      <c r="C25" s="2" t="s">
        <v>0</v>
      </c>
      <c r="E25" s="1">
        <v>80646</v>
      </c>
      <c r="F25" s="4" t="s">
        <v>25</v>
      </c>
      <c r="G25" s="14">
        <v>10</v>
      </c>
      <c r="H25" s="11">
        <v>0.65</v>
      </c>
      <c r="I25" s="5">
        <f>SUM(G25+H25)</f>
        <v>10.65</v>
      </c>
      <c r="J25" s="12">
        <f>SUM(J21)</f>
        <v>1.25</v>
      </c>
      <c r="K25" s="5">
        <f>SUM(I25*J25)</f>
        <v>13.3125</v>
      </c>
      <c r="L25" s="23">
        <f>K25</f>
        <v>13.3125</v>
      </c>
      <c r="M25" s="24">
        <f>SUM(L25/I25)-100%</f>
        <v>0.25</v>
      </c>
      <c r="N25" s="12">
        <f>SUM(N21)</f>
        <v>1.2</v>
      </c>
      <c r="O25" s="5">
        <f>SUM(I25*N25)</f>
        <v>12.78</v>
      </c>
      <c r="R25" s="25" t="s">
        <v>3</v>
      </c>
      <c r="S25" s="23">
        <f>L25</f>
        <v>13.3125</v>
      </c>
      <c r="T25" s="26">
        <f>SUM(S25/I25)-100%</f>
        <v>0.25</v>
      </c>
      <c r="U25" s="27" t="s">
        <v>26</v>
      </c>
      <c r="AD25" s="40" t="e">
        <f>SUM(#REF!)</f>
        <v>#REF!</v>
      </c>
    </row>
    <row r="26" spans="2:30" ht="13.5" thickBot="1">
      <c r="B26" s="1">
        <v>1</v>
      </c>
      <c r="E26" s="41"/>
      <c r="F26" s="4" t="str">
        <f>F25</f>
        <v>Alexander Valley Vineyards Sin Zin 2003 1.5ml</v>
      </c>
      <c r="G26" s="14">
        <v>10</v>
      </c>
      <c r="H26" s="28">
        <v>10</v>
      </c>
      <c r="I26" s="29" t="s">
        <v>7</v>
      </c>
      <c r="J26" s="36"/>
      <c r="K26" s="37" t="s">
        <v>20</v>
      </c>
      <c r="L26" s="38"/>
      <c r="M26" s="15"/>
      <c r="N26" s="12"/>
      <c r="O26" s="30">
        <v>34.89</v>
      </c>
      <c r="P26" s="31"/>
      <c r="Q26" s="31"/>
      <c r="R26" s="36" t="s">
        <v>21</v>
      </c>
      <c r="S26" s="31">
        <f>SUM(O26*12)</f>
        <v>418.68</v>
      </c>
      <c r="T26" s="26">
        <f>SUM(O26)/((G26)-(H26/12))-100%</f>
        <v>2.8061818181818183</v>
      </c>
      <c r="U26" s="1" t="str">
        <f>U25</f>
        <v>http://www.planetofwine.com/shop/item.asp?itemid=362</v>
      </c>
      <c r="AD26" s="10"/>
    </row>
    <row r="27" spans="5:26" ht="12" customHeight="1">
      <c r="E27" s="14"/>
      <c r="F27" s="14"/>
      <c r="G27" s="14"/>
      <c r="H27" s="5"/>
      <c r="J27" s="32"/>
      <c r="N27" s="32"/>
      <c r="Y27">
        <v>38</v>
      </c>
      <c r="Z27">
        <v>40.28</v>
      </c>
    </row>
    <row r="28" spans="7:26" ht="12" customHeight="1">
      <c r="G28" s="14"/>
      <c r="Y28"/>
      <c r="Z28"/>
    </row>
    <row r="29" spans="2:26" ht="13.5" thickBot="1">
      <c r="B29" s="1">
        <v>1</v>
      </c>
      <c r="D29" s="10">
        <f>D21+1</f>
        <v>6</v>
      </c>
      <c r="E29" s="18">
        <v>80664</v>
      </c>
      <c r="F29" s="19" t="s">
        <v>27</v>
      </c>
      <c r="G29" s="20">
        <v>10</v>
      </c>
      <c r="H29" s="11">
        <f>H2</f>
        <v>0.44</v>
      </c>
      <c r="I29" s="5">
        <f>SUM(G29+H29)</f>
        <v>10.44</v>
      </c>
      <c r="J29" s="12">
        <f>J2</f>
        <v>1.25</v>
      </c>
      <c r="K29" s="5">
        <f>SUM(I29*J29)</f>
        <v>13.049999999999999</v>
      </c>
      <c r="L29" s="23">
        <f>K29</f>
        <v>13.049999999999999</v>
      </c>
      <c r="M29" s="24">
        <f>SUM(L29/I29)-100%</f>
        <v>0.25</v>
      </c>
      <c r="N29" s="12">
        <f>N2</f>
        <v>1.2</v>
      </c>
      <c r="O29" s="5">
        <f>SUM(I29*N29)</f>
        <v>12.527999999999999</v>
      </c>
      <c r="R29" s="25" t="s">
        <v>3</v>
      </c>
      <c r="S29" s="23">
        <f>L29</f>
        <v>13.049999999999999</v>
      </c>
      <c r="T29" s="26">
        <f>SUM(S29/I29)-100%</f>
        <v>0.25</v>
      </c>
      <c r="U29" s="27" t="s">
        <v>28</v>
      </c>
      <c r="Y29">
        <v>148.82</v>
      </c>
      <c r="Z29">
        <v>157.74920000000003</v>
      </c>
    </row>
    <row r="30" spans="2:31" ht="13.5" thickBot="1">
      <c r="B30" s="1">
        <v>1</v>
      </c>
      <c r="D30" s="10" t="s">
        <v>19</v>
      </c>
      <c r="E30" s="18"/>
      <c r="F30" s="19" t="str">
        <f>F29</f>
        <v>Alexander Valley Vineyards Cabernet Franc 2004</v>
      </c>
      <c r="G30" s="20">
        <v>10</v>
      </c>
      <c r="H30" s="28">
        <v>10</v>
      </c>
      <c r="I30" s="29" t="s">
        <v>7</v>
      </c>
      <c r="J30" s="12"/>
      <c r="O30" s="30">
        <v>16.89</v>
      </c>
      <c r="P30" s="31"/>
      <c r="Q30" s="31"/>
      <c r="R30" s="25" t="s">
        <v>8</v>
      </c>
      <c r="S30" s="31">
        <f>SUM(O30*12)</f>
        <v>202.68</v>
      </c>
      <c r="T30" s="26">
        <f>SUM(O30)/((G30)-(H30/12))-100%</f>
        <v>0.8425454545454547</v>
      </c>
      <c r="U30" s="27" t="s">
        <v>10</v>
      </c>
      <c r="AD30" s="10">
        <v>10</v>
      </c>
      <c r="AE30" s="1" t="s">
        <v>12</v>
      </c>
    </row>
    <row r="31" spans="5:32" ht="12.75">
      <c r="E31" s="18"/>
      <c r="F31" s="14"/>
      <c r="G31" s="14"/>
      <c r="H31" s="14"/>
      <c r="I31" s="14"/>
      <c r="J31" s="12"/>
      <c r="L31" s="14"/>
      <c r="M31" s="15"/>
      <c r="N31" s="12"/>
      <c r="R31"/>
      <c r="S31" s="14"/>
      <c r="T31" s="16"/>
      <c r="U31" s="17"/>
      <c r="Y31" s="17"/>
      <c r="Z31" s="17"/>
      <c r="AA31" s="17"/>
      <c r="AB31" s="17"/>
      <c r="AC31" s="17"/>
      <c r="AD31" s="17"/>
      <c r="AE31" s="17"/>
      <c r="AF31" s="17"/>
    </row>
    <row r="32" spans="5:32" ht="12.75">
      <c r="E32" s="18"/>
      <c r="F32" s="14"/>
      <c r="G32" s="14"/>
      <c r="H32" s="14"/>
      <c r="I32" s="14"/>
      <c r="J32" s="12"/>
      <c r="L32" s="14"/>
      <c r="M32" s="15"/>
      <c r="N32" s="12"/>
      <c r="R32"/>
      <c r="S32" s="14"/>
      <c r="T32" s="16"/>
      <c r="U32" s="17"/>
      <c r="Y32" s="17"/>
      <c r="Z32" s="17"/>
      <c r="AA32" s="17"/>
      <c r="AB32" s="17"/>
      <c r="AC32" s="17"/>
      <c r="AD32" s="17"/>
      <c r="AE32" s="17"/>
      <c r="AF32" s="17"/>
    </row>
    <row r="33" spans="2:31" ht="13.5" thickBot="1">
      <c r="B33" s="1">
        <v>1</v>
      </c>
      <c r="C33" s="2" t="s">
        <v>0</v>
      </c>
      <c r="E33" s="18">
        <v>80634</v>
      </c>
      <c r="F33" s="19" t="s">
        <v>29</v>
      </c>
      <c r="G33" s="20">
        <v>10</v>
      </c>
      <c r="H33" s="11">
        <f>SUM(H2)</f>
        <v>0.44</v>
      </c>
      <c r="I33" s="5">
        <f>SUM(G33+H33)</f>
        <v>10.44</v>
      </c>
      <c r="J33" s="12">
        <f>SUM(J13)</f>
        <v>1.25</v>
      </c>
      <c r="K33" s="5">
        <f>SUM(I33*J33)</f>
        <v>13.049999999999999</v>
      </c>
      <c r="L33" s="23">
        <f>K33</f>
        <v>13.049999999999999</v>
      </c>
      <c r="M33" s="24">
        <f>SUM(L33/I33)-100%</f>
        <v>0.25</v>
      </c>
      <c r="N33" s="12">
        <f>SUM(N13)</f>
        <v>1.2</v>
      </c>
      <c r="O33" s="5">
        <f>SUM(I33*N33)</f>
        <v>12.527999999999999</v>
      </c>
      <c r="R33" s="25" t="s">
        <v>3</v>
      </c>
      <c r="S33" s="23">
        <f>L33</f>
        <v>13.049999999999999</v>
      </c>
      <c r="T33" s="26">
        <f>SUM(S33/I33)-100%</f>
        <v>0.25</v>
      </c>
      <c r="U33" s="27" t="s">
        <v>30</v>
      </c>
      <c r="AD33" s="35" t="e">
        <f>SUM(#REF!/12)</f>
        <v>#REF!</v>
      </c>
      <c r="AE33" s="1" t="s">
        <v>15</v>
      </c>
    </row>
    <row r="34" spans="2:30" ht="13.5" thickBot="1">
      <c r="B34" s="1">
        <v>1</v>
      </c>
      <c r="D34" s="43" t="s">
        <v>19</v>
      </c>
      <c r="F34" s="19" t="str">
        <f>F33</f>
        <v>Alexander Valley Vineyards Cyrus 2002</v>
      </c>
      <c r="G34" s="20">
        <v>10</v>
      </c>
      <c r="H34" s="28">
        <v>10</v>
      </c>
      <c r="I34" s="29" t="s">
        <v>7</v>
      </c>
      <c r="J34" s="36"/>
      <c r="K34" s="37" t="s">
        <v>20</v>
      </c>
      <c r="L34" s="38"/>
      <c r="M34" s="15"/>
      <c r="N34" s="12"/>
      <c r="O34" s="30">
        <v>38.98</v>
      </c>
      <c r="P34" s="31"/>
      <c r="Q34" s="31"/>
      <c r="R34" s="36" t="s">
        <v>21</v>
      </c>
      <c r="S34" s="39">
        <f>SUM(O34*6)</f>
        <v>233.88</v>
      </c>
      <c r="T34" s="26">
        <f>SUM(O34)/((G34)-(H34/12))-100%</f>
        <v>3.2523636363636363</v>
      </c>
      <c r="U34" s="27" t="str">
        <f>U33</f>
        <v>http://www.planetofwine.com/shop/item.asp?itemid=181</v>
      </c>
      <c r="AD34" s="10"/>
    </row>
    <row r="35" spans="5:32" ht="12.75">
      <c r="E35" s="18"/>
      <c r="F35" s="14"/>
      <c r="G35" s="14"/>
      <c r="H35" s="14"/>
      <c r="I35" s="14"/>
      <c r="J35" s="12"/>
      <c r="L35" s="14"/>
      <c r="M35" s="15"/>
      <c r="N35" s="12"/>
      <c r="R35"/>
      <c r="S35" s="14"/>
      <c r="T35" s="16"/>
      <c r="U35" s="17"/>
      <c r="Y35" s="17"/>
      <c r="Z35" s="17"/>
      <c r="AA35" s="17"/>
      <c r="AB35" s="17"/>
      <c r="AC35" s="17"/>
      <c r="AD35" s="17"/>
      <c r="AE35" s="17"/>
      <c r="AF35" s="17"/>
    </row>
    <row r="36" spans="5:32" ht="12.75">
      <c r="E36" s="18"/>
      <c r="F36" s="14"/>
      <c r="G36" s="14"/>
      <c r="H36" s="14"/>
      <c r="I36" s="14"/>
      <c r="J36" s="12"/>
      <c r="L36" s="14"/>
      <c r="M36" s="15"/>
      <c r="N36" s="12"/>
      <c r="R36"/>
      <c r="S36" s="14"/>
      <c r="T36" s="16"/>
      <c r="U36" s="17"/>
      <c r="Y36" s="17"/>
      <c r="Z36" s="17"/>
      <c r="AA36" s="17"/>
      <c r="AB36" s="17"/>
      <c r="AC36" s="17"/>
      <c r="AD36" s="17"/>
      <c r="AE36" s="17"/>
      <c r="AF36" s="17"/>
    </row>
    <row r="37" spans="2:31" ht="13.5" thickBot="1">
      <c r="B37" s="1">
        <v>1</v>
      </c>
      <c r="C37" s="2" t="s">
        <v>0</v>
      </c>
      <c r="E37" s="18">
        <v>80624</v>
      </c>
      <c r="F37" s="19" t="s">
        <v>31</v>
      </c>
      <c r="G37" s="20">
        <v>10</v>
      </c>
      <c r="H37" s="11">
        <f>SUM(H2)</f>
        <v>0.44</v>
      </c>
      <c r="I37" s="5">
        <f>SUM(G37+H37)</f>
        <v>10.44</v>
      </c>
      <c r="J37" s="12">
        <f>SUM(J33)</f>
        <v>1.25</v>
      </c>
      <c r="K37" s="5">
        <f>SUM(I37*J37)</f>
        <v>13.049999999999999</v>
      </c>
      <c r="L37" s="23">
        <f>K37</f>
        <v>13.049999999999999</v>
      </c>
      <c r="M37" s="24">
        <f>SUM(L37/I37)-100%</f>
        <v>0.25</v>
      </c>
      <c r="N37" s="12">
        <f>SUM(N33)</f>
        <v>1.2</v>
      </c>
      <c r="O37" s="5">
        <f>SUM(I37*N37)</f>
        <v>12.527999999999999</v>
      </c>
      <c r="R37" s="25" t="s">
        <v>3</v>
      </c>
      <c r="S37" s="23">
        <f>L37</f>
        <v>13.049999999999999</v>
      </c>
      <c r="T37" s="26">
        <f>SUM(S37/I37)-100%</f>
        <v>0.25</v>
      </c>
      <c r="U37" s="27" t="s">
        <v>32</v>
      </c>
      <c r="AD37" s="35" t="e">
        <f>SUM(#REF!/12)</f>
        <v>#REF!</v>
      </c>
      <c r="AE37" s="1" t="s">
        <v>15</v>
      </c>
    </row>
    <row r="38" spans="2:30" ht="13.5" thickBot="1">
      <c r="B38" s="1">
        <v>1</v>
      </c>
      <c r="D38" s="43" t="s">
        <v>33</v>
      </c>
      <c r="F38" s="19" t="str">
        <f>F37</f>
        <v>Alexander Valley Vineyards Merlot 2003</v>
      </c>
      <c r="G38" s="20">
        <v>10</v>
      </c>
      <c r="H38" s="28">
        <v>10</v>
      </c>
      <c r="I38" s="29" t="s">
        <v>7</v>
      </c>
      <c r="J38" s="12"/>
      <c r="L38" s="14"/>
      <c r="M38" s="15"/>
      <c r="N38" s="12"/>
      <c r="O38" s="30">
        <v>15.89</v>
      </c>
      <c r="P38" s="31"/>
      <c r="Q38" s="31"/>
      <c r="R38" s="25" t="s">
        <v>8</v>
      </c>
      <c r="S38" s="31">
        <f>SUM(O38*12)</f>
        <v>190.68</v>
      </c>
      <c r="T38" s="26">
        <f>SUM(O38)/((G38)-(H38/12))-100%</f>
        <v>0.7334545454545456</v>
      </c>
      <c r="U38" s="27" t="str">
        <f>U37</f>
        <v>http://www.planetofwine.com/shop/item.asp?itemid=183</v>
      </c>
      <c r="AD38" s="10"/>
    </row>
    <row r="39" spans="5:32" ht="12.75">
      <c r="E39" s="18"/>
      <c r="F39" s="14"/>
      <c r="G39" s="14"/>
      <c r="H39" s="14"/>
      <c r="I39" s="14"/>
      <c r="J39" s="12"/>
      <c r="L39" s="14"/>
      <c r="M39" s="15"/>
      <c r="N39" s="12"/>
      <c r="R39"/>
      <c r="S39" s="14"/>
      <c r="T39" s="16"/>
      <c r="U39" s="17"/>
      <c r="Y39" s="17"/>
      <c r="Z39" s="17"/>
      <c r="AA39" s="17"/>
      <c r="AB39" s="17"/>
      <c r="AC39" s="17"/>
      <c r="AD39" s="17"/>
      <c r="AE39" s="17"/>
      <c r="AF39" s="17"/>
    </row>
    <row r="40" spans="5:32" ht="12.75">
      <c r="E40" s="18"/>
      <c r="F40" s="14"/>
      <c r="G40" s="14"/>
      <c r="H40" s="14"/>
      <c r="I40" s="14"/>
      <c r="J40" s="12"/>
      <c r="L40" s="14"/>
      <c r="M40" s="15"/>
      <c r="N40" s="12"/>
      <c r="R40"/>
      <c r="S40" s="14"/>
      <c r="T40" s="16"/>
      <c r="U40" s="17"/>
      <c r="Y40" s="17"/>
      <c r="Z40" s="17"/>
      <c r="AA40" s="17"/>
      <c r="AB40" s="17"/>
      <c r="AC40" s="17"/>
      <c r="AD40" s="17"/>
      <c r="AE40" s="17"/>
      <c r="AF40" s="17"/>
    </row>
    <row r="41" spans="2:31" ht="13.5" thickBot="1">
      <c r="B41" s="1">
        <v>1</v>
      </c>
      <c r="D41" s="10">
        <f>D29+1</f>
        <v>7</v>
      </c>
      <c r="E41" s="18">
        <v>80684</v>
      </c>
      <c r="F41" s="19" t="s">
        <v>34</v>
      </c>
      <c r="G41" s="20">
        <v>10</v>
      </c>
      <c r="H41" s="11">
        <f>SUM(H2)</f>
        <v>0.44</v>
      </c>
      <c r="I41" s="5">
        <f>SUM(G41+H41)</f>
        <v>10.44</v>
      </c>
      <c r="J41" s="12">
        <f>SUM(J21)</f>
        <v>1.25</v>
      </c>
      <c r="K41" s="5">
        <f>SUM(I41*J41)</f>
        <v>13.049999999999999</v>
      </c>
      <c r="L41" s="23">
        <f>K41</f>
        <v>13.049999999999999</v>
      </c>
      <c r="M41" s="24">
        <f>SUM(L41/I41)-100%</f>
        <v>0.25</v>
      </c>
      <c r="N41" s="12">
        <f>SUM(N21)</f>
        <v>1.2</v>
      </c>
      <c r="O41" s="5">
        <f>SUM(I41*N41)</f>
        <v>12.527999999999999</v>
      </c>
      <c r="R41" s="25" t="s">
        <v>3</v>
      </c>
      <c r="S41" s="23">
        <f>L41</f>
        <v>13.049999999999999</v>
      </c>
      <c r="T41" s="26">
        <f>SUM(S41/I41)-100%</f>
        <v>0.25</v>
      </c>
      <c r="U41" s="27" t="s">
        <v>35</v>
      </c>
      <c r="AD41" s="35" t="e">
        <f>SUM(#REF!/12)</f>
        <v>#REF!</v>
      </c>
      <c r="AE41" s="1" t="s">
        <v>15</v>
      </c>
    </row>
    <row r="42" spans="2:30" ht="13.5" thickBot="1">
      <c r="B42" s="1">
        <v>1</v>
      </c>
      <c r="D42" s="44" t="s">
        <v>19</v>
      </c>
      <c r="E42" s="10" t="s">
        <v>36</v>
      </c>
      <c r="F42" s="19" t="str">
        <f>F41</f>
        <v>Alexander Valley Vineyards Syrah 2003</v>
      </c>
      <c r="G42" s="20">
        <v>10</v>
      </c>
      <c r="H42" s="28">
        <v>10</v>
      </c>
      <c r="I42" s="29" t="s">
        <v>7</v>
      </c>
      <c r="J42" s="12"/>
      <c r="L42" s="14"/>
      <c r="M42" s="15"/>
      <c r="N42" s="12"/>
      <c r="O42" s="30">
        <v>13.89</v>
      </c>
      <c r="P42" s="31"/>
      <c r="Q42" s="31"/>
      <c r="R42" s="25" t="s">
        <v>8</v>
      </c>
      <c r="S42" s="31">
        <f>SUM(O42*12)</f>
        <v>166.68</v>
      </c>
      <c r="T42" s="26">
        <f>SUM(O42)/((G42)-(H42/12))-100%</f>
        <v>0.5152727272727273</v>
      </c>
      <c r="U42" s="27" t="str">
        <f>U41</f>
        <v>http://www.planetofwine.com/shop/item.asp?itemid=182</v>
      </c>
      <c r="AD42" s="10"/>
    </row>
  </sheetData>
  <hyperlinks>
    <hyperlink ref="U13" r:id="rId1" display="http://www.planetofwine.com/shop/item.asp?itemid=143"/>
    <hyperlink ref="U9" r:id="rId2" display="http://www.planetofwine.com/shop/item.asp?itemid=57"/>
    <hyperlink ref="U21" r:id="rId3" display="http://www.planetofwine.com/shop/item.asp?itemid=91"/>
    <hyperlink ref="U10" r:id="rId4" display="http://www.planetofwine.com/shop/item.asp?itemid=57"/>
    <hyperlink ref="U14" r:id="rId5" display="http://www.planetofwine.com/shop/item.asp?itemid=143"/>
    <hyperlink ref="U17" r:id="rId6" display="http://www.planetofwine.com/shop/item.asp?itemid=90"/>
    <hyperlink ref="U5" r:id="rId7" display="http://www.planetofwine.com/shop/item.asp?itemid=67"/>
    <hyperlink ref="U30" r:id="rId8" display="http://www.planetofwine.com/shop/item.asp?itemid=57"/>
  </hyperlinks>
  <printOptions/>
  <pageMargins left="0" right="0" top="0" bottom="0" header="0.5" footer="0.5"/>
  <pageSetup fitToHeight="2" fitToWidth="2" horizontalDpi="300" verticalDpi="300" orientation="landscape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rxf</cp:lastModifiedBy>
  <dcterms:created xsi:type="dcterms:W3CDTF">2006-06-14T02:38:07Z</dcterms:created>
  <dcterms:modified xsi:type="dcterms:W3CDTF">2006-06-14T02:53:46Z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