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9645" windowHeight="7440" firstSheet="3" activeTab="3"/>
  </bookViews>
  <sheets>
    <sheet name="Identify" sheetId="1" state="hidden" r:id="rId1"/>
    <sheet name="numbers" sheetId="2" state="hidden" r:id="rId2"/>
    <sheet name="more" sheetId="3" state="hidden" r:id="rId3"/>
    <sheet name="questions" sheetId="4" r:id="rId4"/>
  </sheets>
  <definedNames/>
  <calcPr fullCalcOnLoad="1"/>
</workbook>
</file>

<file path=xl/sharedStrings.xml><?xml version="1.0" encoding="utf-8"?>
<sst xmlns="http://schemas.openxmlformats.org/spreadsheetml/2006/main" count="69" uniqueCount="49">
  <si>
    <t>&lt;== ID#</t>
  </si>
  <si>
    <t>question</t>
  </si>
  <si>
    <t>digit</t>
  </si>
  <si>
    <t>units</t>
  </si>
  <si>
    <t>margin</t>
  </si>
  <si>
    <t>D</t>
  </si>
  <si>
    <t>P</t>
  </si>
  <si>
    <t>Y</t>
  </si>
  <si>
    <t>help1</t>
  </si>
  <si>
    <t>help2</t>
  </si>
  <si>
    <t>ID #</t>
  </si>
  <si>
    <t>help3</t>
  </si>
  <si>
    <t>help4</t>
  </si>
  <si>
    <t>Time</t>
  </si>
  <si>
    <t>Cash Flow</t>
  </si>
  <si>
    <t>George Reed is a member of Delaware's committee for financing schools.  His project for school growth is quite expensive, but should return cash flows over the next 6 years.  If the cost of capital is 3%, what is the internal rate of return of his project?</t>
  </si>
  <si>
    <t>What is the payback period of Mr. Reed's proposal?</t>
  </si>
  <si>
    <t>What is the payback period of Mr. McKean's proposal?</t>
  </si>
  <si>
    <t>George Reed</t>
  </si>
  <si>
    <t>Thomas McKean</t>
  </si>
  <si>
    <t>Proposals</t>
  </si>
  <si>
    <t>Another member of the committee is Thomas McKean.  His proposal is not quite so expensive and returns cash flows over the next 7 years.  If the cost of capital is still 3%, what is the internal rate of return of his project?</t>
  </si>
  <si>
    <t>Revenue</t>
  </si>
  <si>
    <t>Operational Cash Flows</t>
  </si>
  <si>
    <t>Costs</t>
  </si>
  <si>
    <t>Depreciation</t>
  </si>
  <si>
    <t>Tax rate</t>
  </si>
  <si>
    <t>Jefferson Airplanes</t>
  </si>
  <si>
    <t>Lee Family Farms</t>
  </si>
  <si>
    <t>What is the WACC for Lee Family Farms?</t>
  </si>
  <si>
    <t>What is the operational cash flow for Richard Henry's plan?</t>
  </si>
  <si>
    <t>Company Information</t>
  </si>
  <si>
    <t>Beta</t>
  </si>
  <si>
    <t>S&amp;P 500 return</t>
  </si>
  <si>
    <t>T-bill return</t>
  </si>
  <si>
    <t>Bonds outstanding</t>
  </si>
  <si>
    <t>Stock outstanding</t>
  </si>
  <si>
    <t>Stock price</t>
  </si>
  <si>
    <t>Bond price</t>
  </si>
  <si>
    <t>Bond coupon</t>
  </si>
  <si>
    <t>Richard Henry</t>
  </si>
  <si>
    <t>Francis Lightfoot</t>
  </si>
  <si>
    <t>Cash Expense</t>
  </si>
  <si>
    <t>Depreciation Expense</t>
  </si>
  <si>
    <t>Projects</t>
  </si>
  <si>
    <t>Bond years to maturity</t>
  </si>
  <si>
    <t>Numbers</t>
  </si>
  <si>
    <t>Correct?</t>
  </si>
  <si>
    <t>questions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</si>
</sst>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0.0%"/>
    <numFmt numFmtId="169" formatCode="&quot;$&quot;#,##0.0_);[Red]\(&quot;$&quot;#,##0.0\)"/>
    <numFmt numFmtId="170" formatCode="0.0000000"/>
    <numFmt numFmtId="171" formatCode="0.000000"/>
    <numFmt numFmtId="172" formatCode="0.00000"/>
    <numFmt numFmtId="173" formatCode="0.0000"/>
    <numFmt numFmtId="174" formatCode="_(&quot;$&quot;* #,##0.000_);_(&quot;$&quot;* \(#,##0.000\);_(&quot;$&quot;* &quot;-&quot;??_);_(@_)"/>
    <numFmt numFmtId="175" formatCode="_(* #,##0.0_);_(* \(#,##0.0\);_(* &quot;-&quot;??_);_(@_)"/>
    <numFmt numFmtId="176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4" fontId="0" fillId="0" borderId="0" xfId="17" applyAlignment="1" applyProtection="1">
      <alignment/>
      <protection hidden="1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hidden="1"/>
    </xf>
    <xf numFmtId="10" fontId="0" fillId="0" borderId="0" xfId="19" applyNumberFormat="1" applyAlignment="1" applyProtection="1">
      <alignment/>
      <protection hidden="1"/>
    </xf>
    <xf numFmtId="37" fontId="0" fillId="0" borderId="0" xfId="17" applyNumberFormat="1" applyAlignment="1" applyProtection="1">
      <alignment/>
      <protection hidden="1"/>
    </xf>
    <xf numFmtId="1" fontId="0" fillId="0" borderId="0" xfId="19" applyNumberFormat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44" fontId="0" fillId="2" borderId="0" xfId="17" applyFill="1" applyAlignment="1" applyProtection="1">
      <alignment/>
      <protection hidden="1"/>
    </xf>
    <xf numFmtId="44" fontId="0" fillId="2" borderId="0" xfId="17" applyFill="1" applyAlignment="1" applyProtection="1">
      <alignment/>
      <protection hidden="1"/>
    </xf>
    <xf numFmtId="10" fontId="0" fillId="2" borderId="0" xfId="0" applyNumberFormat="1" applyFill="1" applyAlignment="1" applyProtection="1">
      <alignment/>
      <protection hidden="1"/>
    </xf>
    <xf numFmtId="10" fontId="0" fillId="2" borderId="0" xfId="19" applyNumberFormat="1" applyFill="1" applyAlignment="1" applyProtection="1">
      <alignment/>
      <protection hidden="1"/>
    </xf>
    <xf numFmtId="2" fontId="0" fillId="2" borderId="0" xfId="0" applyNumberFormat="1" applyFill="1" applyAlignment="1" applyProtection="1">
      <alignment/>
      <protection hidden="1"/>
    </xf>
    <xf numFmtId="1" fontId="0" fillId="2" borderId="0" xfId="19" applyNumberFormat="1" applyFill="1" applyAlignment="1" applyProtection="1">
      <alignment/>
      <protection hidden="1"/>
    </xf>
    <xf numFmtId="10" fontId="0" fillId="2" borderId="0" xfId="19" applyNumberFormat="1" applyFill="1" applyAlignment="1" applyProtection="1">
      <alignment/>
      <protection hidden="1"/>
    </xf>
    <xf numFmtId="10" fontId="0" fillId="2" borderId="0" xfId="17" applyNumberFormat="1" applyFill="1" applyAlignment="1" applyProtection="1">
      <alignment/>
      <protection hidden="1"/>
    </xf>
    <xf numFmtId="44" fontId="0" fillId="2" borderId="0" xfId="17" applyNumberFormat="1" applyFill="1" applyAlignment="1" applyProtection="1">
      <alignment/>
      <protection hidden="1"/>
    </xf>
    <xf numFmtId="44" fontId="0" fillId="2" borderId="0" xfId="0" applyNumberFormat="1" applyFill="1" applyAlignment="1" applyProtection="1">
      <alignment/>
      <protection hidden="1"/>
    </xf>
    <xf numFmtId="9" fontId="0" fillId="2" borderId="0" xfId="0" applyNumberFormat="1" applyFill="1" applyAlignment="1" applyProtection="1">
      <alignment/>
      <protection hidden="1"/>
    </xf>
    <xf numFmtId="44" fontId="0" fillId="2" borderId="0" xfId="17" applyNumberFormat="1" applyFill="1" applyAlignment="1" applyProtection="1">
      <alignment/>
      <protection hidden="1"/>
    </xf>
    <xf numFmtId="9" fontId="0" fillId="2" borderId="0" xfId="17" applyNumberFormat="1" applyFill="1" applyAlignment="1" applyProtection="1">
      <alignment/>
      <protection hidden="1"/>
    </xf>
    <xf numFmtId="166" fontId="0" fillId="2" borderId="0" xfId="17" applyNumberForma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43" fontId="0" fillId="2" borderId="0" xfId="15" applyFont="1" applyFill="1" applyAlignment="1" applyProtection="1">
      <alignment/>
      <protection hidden="1"/>
    </xf>
    <xf numFmtId="44" fontId="0" fillId="2" borderId="0" xfId="17" applyFont="1" applyFill="1" applyAlignment="1" applyProtection="1">
      <alignment/>
      <protection hidden="1"/>
    </xf>
    <xf numFmtId="9" fontId="0" fillId="2" borderId="0" xfId="19" applyFill="1" applyAlignment="1" applyProtection="1">
      <alignment/>
      <protection hidden="1"/>
    </xf>
    <xf numFmtId="43" fontId="0" fillId="2" borderId="0" xfId="15" applyFill="1" applyAlignment="1" applyProtection="1">
      <alignment/>
      <protection hidden="1"/>
    </xf>
    <xf numFmtId="37" fontId="0" fillId="2" borderId="0" xfId="15" applyNumberFormat="1" applyFill="1" applyAlignment="1" applyProtection="1">
      <alignment/>
      <protection hidden="1"/>
    </xf>
    <xf numFmtId="166" fontId="0" fillId="2" borderId="0" xfId="17" applyNumberForma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vertical="center" wrapText="1"/>
      <protection hidden="1"/>
    </xf>
    <xf numFmtId="8" fontId="0" fillId="0" borderId="0" xfId="17" applyNumberFormat="1" applyAlignment="1" applyProtection="1">
      <alignment/>
      <protection hidden="1"/>
    </xf>
    <xf numFmtId="176" fontId="0" fillId="0" borderId="0" xfId="15" applyNumberFormat="1" applyAlignment="1" applyProtection="1">
      <alignment/>
      <protection hidden="1"/>
    </xf>
    <xf numFmtId="44" fontId="0" fillId="0" borderId="0" xfId="17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3" borderId="1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 locked="0"/>
    </xf>
    <xf numFmtId="0" fontId="0" fillId="4" borderId="0" xfId="0" applyFill="1" applyAlignment="1" applyProtection="1">
      <alignment vertical="center" wrapText="1"/>
      <protection hidden="1"/>
    </xf>
    <xf numFmtId="0" fontId="0" fillId="4" borderId="0" xfId="0" applyFill="1" applyAlignment="1" applyProtection="1">
      <alignment/>
      <protection hidden="1"/>
    </xf>
    <xf numFmtId="0" fontId="2" fillId="4" borderId="0" xfId="0" applyFont="1" applyFill="1" applyAlignment="1" applyProtection="1">
      <alignment/>
      <protection hidden="1"/>
    </xf>
    <xf numFmtId="44" fontId="0" fillId="4" borderId="0" xfId="0" applyNumberFormat="1" applyFill="1" applyAlignment="1" applyProtection="1">
      <alignment/>
      <protection hidden="1"/>
    </xf>
    <xf numFmtId="9" fontId="0" fillId="4" borderId="0" xfId="0" applyNumberFormat="1" applyFill="1" applyAlignment="1" applyProtection="1">
      <alignment/>
      <protection hidden="1"/>
    </xf>
    <xf numFmtId="9" fontId="0" fillId="0" borderId="0" xfId="19" applyFont="1" applyAlignment="1" applyProtection="1">
      <alignment/>
      <protection hidden="1" locked="0"/>
    </xf>
    <xf numFmtId="44" fontId="0" fillId="0" borderId="0" xfId="17" applyFont="1" applyAlignment="1" applyProtection="1">
      <alignment/>
      <protection hidden="1" locked="0"/>
    </xf>
    <xf numFmtId="10" fontId="0" fillId="0" borderId="0" xfId="19" applyNumberFormat="1" applyFont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2"/>
  <sheetViews>
    <sheetView workbookViewId="0" topLeftCell="A1">
      <selection activeCell="A1" sqref="A1:IV16384"/>
    </sheetView>
  </sheetViews>
  <sheetFormatPr defaultColWidth="9.140625" defaultRowHeight="12.75"/>
  <cols>
    <col min="1" max="1" width="9.00390625" style="4" bestFit="1" customWidth="1"/>
    <col min="2" max="9" width="2.00390625" style="4" customWidth="1"/>
    <col min="10" max="16384" width="9.140625" style="4" customWidth="1"/>
  </cols>
  <sheetData>
    <row r="1" spans="1:9" ht="12.75">
      <c r="A1" s="3" t="s">
        <v>10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</row>
    <row r="2" spans="1:9" ht="12.75">
      <c r="A2" s="4">
        <f>questions!A1</f>
        <v>10591759</v>
      </c>
      <c r="B2" s="4">
        <f>ROUNDDOWN($A2,-7)/10000000</f>
        <v>1</v>
      </c>
      <c r="C2" s="4">
        <f>ROUNDDOWN($A2,-6)/1000000-B2*10</f>
        <v>0</v>
      </c>
      <c r="D2" s="4">
        <f>ROUNDDOWN($A2,-5)/100000-C2*10-B2*100</f>
        <v>5</v>
      </c>
      <c r="E2" s="4">
        <f>ROUNDDOWN($A2,-4)/10000-D2*10-C2*100-B2*1000</f>
        <v>9</v>
      </c>
      <c r="F2" s="4">
        <f>ROUNDDOWN($A2,-3)/1000-E2*10-D2*100-C2*1000-B2*10000</f>
        <v>1</v>
      </c>
      <c r="G2" s="4">
        <f>ROUNDDOWN($A2,-2)/100-F2*10-E2*100-D2*1000-C2*10000-B2*100000</f>
        <v>7</v>
      </c>
      <c r="H2" s="4">
        <f>ROUNDDOWN($A2,-1)/10-G2*10-F2*100-E2*1000-D2*10000-C2*100000-B2*1000000</f>
        <v>5</v>
      </c>
      <c r="I2" s="4">
        <f>ROUNDDOWN($A2,0)-H2*10-G2*100-F2*1000-E2*10000-D2*100000-C2*1000000-B2*10000000</f>
        <v>9</v>
      </c>
    </row>
  </sheetData>
  <sheetProtection password="C520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P1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8.57421875" style="5" bestFit="1" customWidth="1"/>
    <col min="2" max="2" width="4.7109375" style="5" bestFit="1" customWidth="1"/>
    <col min="3" max="3" width="13.7109375" style="5" bestFit="1" customWidth="1"/>
    <col min="4" max="4" width="12.421875" style="5" bestFit="1" customWidth="1"/>
    <col min="5" max="5" width="14.00390625" style="5" bestFit="1" customWidth="1"/>
    <col min="6" max="6" width="24.57421875" style="5" bestFit="1" customWidth="1"/>
    <col min="7" max="7" width="28.421875" style="5" bestFit="1" customWidth="1"/>
    <col min="8" max="10" width="12.421875" style="5" bestFit="1" customWidth="1"/>
    <col min="11" max="11" width="33.57421875" style="5" bestFit="1" customWidth="1"/>
    <col min="12" max="12" width="15.28125" style="5" bestFit="1" customWidth="1"/>
    <col min="13" max="13" width="12.57421875" style="5" bestFit="1" customWidth="1"/>
    <col min="14" max="14" width="12.421875" style="5" bestFit="1" customWidth="1"/>
    <col min="15" max="15" width="12.28125" style="5" bestFit="1" customWidth="1"/>
    <col min="16" max="16" width="11.57421875" style="5" bestFit="1" customWidth="1"/>
    <col min="17" max="16384" width="9.140625" style="5" customWidth="1"/>
  </cols>
  <sheetData>
    <row r="1" spans="1:16" ht="12.75">
      <c r="A1" s="9" t="s">
        <v>1</v>
      </c>
      <c r="B1" s="9" t="s">
        <v>2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0</v>
      </c>
      <c r="M1" s="9" t="s">
        <v>8</v>
      </c>
      <c r="N1" s="9" t="s">
        <v>9</v>
      </c>
      <c r="O1" s="9" t="s">
        <v>11</v>
      </c>
      <c r="P1" s="9" t="s">
        <v>12</v>
      </c>
    </row>
    <row r="2" spans="1:2" ht="12.75">
      <c r="A2" s="9">
        <v>1</v>
      </c>
      <c r="B2" s="5">
        <v>4</v>
      </c>
    </row>
    <row r="3" spans="1:13" ht="12.75">
      <c r="A3" s="9">
        <v>2</v>
      </c>
      <c r="B3" s="5">
        <v>5</v>
      </c>
      <c r="M3" s="20"/>
    </row>
    <row r="4" spans="1:14" ht="12.75">
      <c r="A4" s="9">
        <v>3</v>
      </c>
      <c r="B4" s="5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>
        <v>0.03</v>
      </c>
      <c r="N4" s="18"/>
    </row>
    <row r="5" spans="1:14" ht="12.75">
      <c r="A5" s="9">
        <v>4</v>
      </c>
      <c r="B5" s="5">
        <v>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11"/>
      <c r="N5" s="11"/>
    </row>
    <row r="6" spans="1:15" ht="12.75">
      <c r="A6" s="9">
        <v>5</v>
      </c>
      <c r="B6" s="5">
        <v>8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11"/>
      <c r="O6" s="20"/>
    </row>
    <row r="7" spans="1:16" ht="12.75">
      <c r="A7" s="9">
        <v>6</v>
      </c>
      <c r="B7" s="5">
        <v>4</v>
      </c>
      <c r="C7" s="11"/>
      <c r="D7" s="19"/>
      <c r="E7" s="19"/>
      <c r="F7" s="19"/>
      <c r="G7" s="19"/>
      <c r="H7" s="19"/>
      <c r="I7" s="19"/>
      <c r="J7" s="19"/>
      <c r="K7" s="19"/>
      <c r="L7" s="19"/>
      <c r="M7" s="25"/>
      <c r="N7" s="11"/>
      <c r="P7" s="12"/>
    </row>
    <row r="8" spans="1:16" ht="12.75">
      <c r="A8" s="9">
        <v>7</v>
      </c>
      <c r="B8" s="5">
        <v>5</v>
      </c>
      <c r="C8" s="11"/>
      <c r="D8" s="19"/>
      <c r="E8" s="19"/>
      <c r="F8" s="19"/>
      <c r="G8" s="19"/>
      <c r="H8" s="19"/>
      <c r="I8" s="19"/>
      <c r="J8" s="19"/>
      <c r="K8" s="19"/>
      <c r="L8" s="19"/>
      <c r="M8" s="26"/>
      <c r="N8" s="26"/>
      <c r="O8" s="11"/>
      <c r="P8" s="26"/>
    </row>
    <row r="9" spans="1:14" ht="12.75">
      <c r="A9" s="9">
        <v>8</v>
      </c>
      <c r="B9" s="5">
        <v>6</v>
      </c>
      <c r="C9" s="11">
        <v>621</v>
      </c>
      <c r="D9" s="19">
        <f>C9+2</f>
        <v>623</v>
      </c>
      <c r="E9" s="19">
        <f aca="true" t="shared" si="0" ref="E9:L9">D9+2</f>
        <v>625</v>
      </c>
      <c r="F9" s="19">
        <f t="shared" si="0"/>
        <v>627</v>
      </c>
      <c r="G9" s="19">
        <f t="shared" si="0"/>
        <v>629</v>
      </c>
      <c r="H9" s="19">
        <f t="shared" si="0"/>
        <v>631</v>
      </c>
      <c r="I9" s="19">
        <f t="shared" si="0"/>
        <v>633</v>
      </c>
      <c r="J9" s="19">
        <f t="shared" si="0"/>
        <v>635</v>
      </c>
      <c r="K9" s="19">
        <f t="shared" si="0"/>
        <v>637</v>
      </c>
      <c r="L9" s="19">
        <f t="shared" si="0"/>
        <v>639</v>
      </c>
      <c r="M9" s="11">
        <v>1547</v>
      </c>
      <c r="N9" s="26">
        <v>1294</v>
      </c>
    </row>
    <row r="10" spans="1:16" ht="12.75">
      <c r="A10" s="9">
        <v>9</v>
      </c>
      <c r="B10" s="5">
        <v>7</v>
      </c>
      <c r="C10" s="11">
        <v>136000</v>
      </c>
      <c r="D10" s="11">
        <f>C10-1000</f>
        <v>135000</v>
      </c>
      <c r="E10" s="11">
        <f aca="true" t="shared" si="1" ref="E10:L10">D10-1000</f>
        <v>134000</v>
      </c>
      <c r="F10" s="11">
        <f t="shared" si="1"/>
        <v>133000</v>
      </c>
      <c r="G10" s="11">
        <f t="shared" si="1"/>
        <v>132000</v>
      </c>
      <c r="H10" s="11">
        <f t="shared" si="1"/>
        <v>131000</v>
      </c>
      <c r="I10" s="11">
        <f t="shared" si="1"/>
        <v>130000</v>
      </c>
      <c r="J10" s="11">
        <f t="shared" si="1"/>
        <v>129000</v>
      </c>
      <c r="K10" s="11">
        <f t="shared" si="1"/>
        <v>128000</v>
      </c>
      <c r="L10" s="11">
        <f t="shared" si="1"/>
        <v>127000</v>
      </c>
      <c r="M10" s="27">
        <v>0.25</v>
      </c>
      <c r="N10" s="11">
        <v>180000</v>
      </c>
      <c r="O10" s="11">
        <v>100000</v>
      </c>
      <c r="P10" s="11">
        <v>20000</v>
      </c>
    </row>
    <row r="11" spans="1:16" ht="12.75">
      <c r="A11" s="9">
        <v>10</v>
      </c>
      <c r="B11" s="5">
        <v>8</v>
      </c>
      <c r="C11" s="26">
        <v>75000</v>
      </c>
      <c r="D11" s="11">
        <f>C11+1000</f>
        <v>76000</v>
      </c>
      <c r="E11" s="11">
        <f aca="true" t="shared" si="2" ref="E11:L11">D11+1000</f>
        <v>77000</v>
      </c>
      <c r="F11" s="11">
        <f t="shared" si="2"/>
        <v>78000</v>
      </c>
      <c r="G11" s="11">
        <f t="shared" si="2"/>
        <v>79000</v>
      </c>
      <c r="H11" s="11">
        <f t="shared" si="2"/>
        <v>80000</v>
      </c>
      <c r="I11" s="11">
        <f t="shared" si="2"/>
        <v>81000</v>
      </c>
      <c r="J11" s="11">
        <f t="shared" si="2"/>
        <v>82000</v>
      </c>
      <c r="K11" s="11">
        <f t="shared" si="2"/>
        <v>83000</v>
      </c>
      <c r="L11" s="11">
        <f t="shared" si="2"/>
        <v>84000</v>
      </c>
      <c r="M11" s="11"/>
      <c r="N11" s="11"/>
      <c r="O11" s="11"/>
      <c r="P11" s="11"/>
    </row>
    <row r="12" spans="1:16" ht="12.75">
      <c r="A12" s="9">
        <v>11</v>
      </c>
      <c r="B12" s="5">
        <v>4</v>
      </c>
      <c r="C12" s="11">
        <v>35000</v>
      </c>
      <c r="D12" s="11">
        <f>C12+1000</f>
        <v>36000</v>
      </c>
      <c r="E12" s="11">
        <f aca="true" t="shared" si="3" ref="E12:L12">D12+1000</f>
        <v>37000</v>
      </c>
      <c r="F12" s="11">
        <f t="shared" si="3"/>
        <v>38000</v>
      </c>
      <c r="G12" s="11">
        <f t="shared" si="3"/>
        <v>39000</v>
      </c>
      <c r="H12" s="11">
        <f t="shared" si="3"/>
        <v>40000</v>
      </c>
      <c r="I12" s="11">
        <f t="shared" si="3"/>
        <v>41000</v>
      </c>
      <c r="J12" s="11">
        <f t="shared" si="3"/>
        <v>42000</v>
      </c>
      <c r="K12" s="11">
        <f t="shared" si="3"/>
        <v>43000</v>
      </c>
      <c r="L12" s="11">
        <f t="shared" si="3"/>
        <v>44000</v>
      </c>
      <c r="M12" s="26"/>
      <c r="N12" s="11"/>
      <c r="O12" s="11"/>
      <c r="P12" s="11"/>
    </row>
    <row r="13" spans="1:14" ht="12.75">
      <c r="A13" s="9">
        <v>12</v>
      </c>
      <c r="B13" s="5">
        <v>5</v>
      </c>
      <c r="N13" s="28"/>
    </row>
    <row r="14" spans="1:14" ht="12.75">
      <c r="A14" s="9">
        <v>13</v>
      </c>
      <c r="B14" s="5">
        <v>6</v>
      </c>
      <c r="N14" s="28"/>
    </row>
    <row r="15" spans="1:14" ht="12.75">
      <c r="A15" s="9">
        <v>14</v>
      </c>
      <c r="B15" s="5">
        <v>7</v>
      </c>
      <c r="C15" s="26">
        <v>135000</v>
      </c>
      <c r="D15" s="19">
        <f>C15-1000</f>
        <v>134000</v>
      </c>
      <c r="E15" s="19">
        <f aca="true" t="shared" si="4" ref="E15:L15">D15-1000</f>
        <v>133000</v>
      </c>
      <c r="F15" s="19">
        <f t="shared" si="4"/>
        <v>132000</v>
      </c>
      <c r="G15" s="19">
        <f t="shared" si="4"/>
        <v>131000</v>
      </c>
      <c r="H15" s="19">
        <f t="shared" si="4"/>
        <v>130000</v>
      </c>
      <c r="I15" s="19">
        <f t="shared" si="4"/>
        <v>129000</v>
      </c>
      <c r="J15" s="19">
        <f t="shared" si="4"/>
        <v>128000</v>
      </c>
      <c r="K15" s="19">
        <f t="shared" si="4"/>
        <v>127000</v>
      </c>
      <c r="L15" s="19">
        <f t="shared" si="4"/>
        <v>126000</v>
      </c>
      <c r="M15" s="11"/>
      <c r="N15" s="29"/>
    </row>
    <row r="16" spans="1:15" ht="12.75">
      <c r="A16" s="9">
        <v>15</v>
      </c>
      <c r="B16" s="5">
        <v>8</v>
      </c>
      <c r="C16" s="26">
        <v>220000</v>
      </c>
      <c r="D16" s="19">
        <f>C16+1000</f>
        <v>221000</v>
      </c>
      <c r="E16" s="19">
        <f aca="true" t="shared" si="5" ref="E16:L16">D16+1000</f>
        <v>222000</v>
      </c>
      <c r="F16" s="19">
        <f t="shared" si="5"/>
        <v>223000</v>
      </c>
      <c r="G16" s="19">
        <f t="shared" si="5"/>
        <v>224000</v>
      </c>
      <c r="H16" s="19">
        <f t="shared" si="5"/>
        <v>225000</v>
      </c>
      <c r="I16" s="19">
        <f t="shared" si="5"/>
        <v>226000</v>
      </c>
      <c r="J16" s="19">
        <f t="shared" si="5"/>
        <v>227000</v>
      </c>
      <c r="K16" s="19">
        <f t="shared" si="5"/>
        <v>228000</v>
      </c>
      <c r="L16" s="19">
        <f t="shared" si="5"/>
        <v>229000</v>
      </c>
      <c r="M16" s="11"/>
      <c r="N16" s="29"/>
      <c r="O16" s="28"/>
    </row>
    <row r="18" spans="3:12" ht="12.75">
      <c r="C18" s="30"/>
      <c r="D18" s="30"/>
      <c r="E18" s="30"/>
      <c r="F18" s="30"/>
      <c r="G18" s="30"/>
      <c r="H18" s="30"/>
      <c r="I18" s="30"/>
      <c r="J18" s="30"/>
      <c r="K18" s="30"/>
      <c r="L18" s="30"/>
    </row>
  </sheetData>
  <sheetProtection password="C520" sheet="1" objects="1" scenarios="1" selectLockedCells="1" selectUnlockedCells="1"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N19"/>
  <sheetViews>
    <sheetView workbookViewId="0" topLeftCell="A1">
      <pane xSplit="4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9.57421875" style="5" bestFit="1" customWidth="1"/>
    <col min="2" max="2" width="4.7109375" style="5" bestFit="1" customWidth="1"/>
    <col min="3" max="3" width="5.28125" style="5" customWidth="1"/>
    <col min="4" max="4" width="10.421875" style="5" bestFit="1" customWidth="1"/>
    <col min="5" max="14" width="14.140625" style="5" bestFit="1" customWidth="1"/>
    <col min="15" max="16384" width="9.140625" style="5" customWidth="1"/>
  </cols>
  <sheetData>
    <row r="1" spans="1:14" ht="12.75">
      <c r="A1" s="9" t="s">
        <v>48</v>
      </c>
      <c r="B1" s="9" t="s">
        <v>2</v>
      </c>
      <c r="C1" s="9" t="s">
        <v>3</v>
      </c>
      <c r="D1" s="9" t="s">
        <v>4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0</v>
      </c>
    </row>
    <row r="2" spans="1:4" ht="12.75">
      <c r="A2" s="9">
        <v>1</v>
      </c>
      <c r="B2" s="5">
        <v>4</v>
      </c>
      <c r="C2" s="5" t="s">
        <v>5</v>
      </c>
      <c r="D2" s="10">
        <v>0.01</v>
      </c>
    </row>
    <row r="3" spans="1:4" ht="12.75">
      <c r="A3" s="9">
        <v>2</v>
      </c>
      <c r="B3" s="5">
        <v>5</v>
      </c>
      <c r="C3" s="5" t="s">
        <v>5</v>
      </c>
      <c r="D3" s="11">
        <v>1000</v>
      </c>
    </row>
    <row r="4" spans="1:14" ht="12.75">
      <c r="A4" s="9">
        <v>3</v>
      </c>
      <c r="B4" s="5">
        <v>6</v>
      </c>
      <c r="C4" s="5" t="s">
        <v>6</v>
      </c>
      <c r="D4" s="12">
        <v>0.001</v>
      </c>
      <c r="E4" s="13">
        <f>IRR(questions!$G$4:$G$11)</f>
        <v>0.05251027055309414</v>
      </c>
      <c r="F4" s="13">
        <f>IRR(questions!$G$4:$G$11)</f>
        <v>0.05251027055309414</v>
      </c>
      <c r="G4" s="13">
        <f>IRR(questions!$G$4:$G$11)</f>
        <v>0.05251027055309414</v>
      </c>
      <c r="H4" s="13">
        <f>IRR(questions!$G$4:$G$11)</f>
        <v>0.05251027055309414</v>
      </c>
      <c r="I4" s="13">
        <f>IRR(questions!$G$4:$G$11)</f>
        <v>0.05251027055309414</v>
      </c>
      <c r="J4" s="13">
        <f>IRR(questions!$G$4:$G$11)</f>
        <v>0.05251027055309414</v>
      </c>
      <c r="K4" s="13">
        <f>IRR(questions!$G$4:$G$11)</f>
        <v>0.05251027055309414</v>
      </c>
      <c r="L4" s="13">
        <f>IRR(questions!$G$4:$G$11)</f>
        <v>0.05251027055309414</v>
      </c>
      <c r="M4" s="13">
        <f>IRR(questions!$G$4:$G$11)</f>
        <v>0.05251027055309414</v>
      </c>
      <c r="N4" s="13">
        <f>IRR(questions!$G$4:$G$11)</f>
        <v>0.05251027055309414</v>
      </c>
    </row>
    <row r="5" spans="1:14" ht="12.75">
      <c r="A5" s="9">
        <v>4</v>
      </c>
      <c r="B5" s="5">
        <v>7</v>
      </c>
      <c r="C5" s="5" t="s">
        <v>7</v>
      </c>
      <c r="D5" s="14">
        <v>0.01</v>
      </c>
      <c r="E5" s="15">
        <f>IF(questions!$G$4&gt;=0,questions!$F$4,IF(SUM(questions!$G$4:$G$5)&gt;=0,questions!$F$5,IF(SUM(questions!$G$4:$G$6)&gt;=0,questions!$F$6,IF(SUM(questions!$G$4:$G$7)&gt;=0,questions!$F$7,IF(SUM(questions!$G$4:$G$8)&gt;=0,questions!$F$8,IF(SUM(questions!$G$4:$G$9)&gt;=0,questions!$F$9,IF(SUM(questions!$G$4:$G$10)&gt;=0,questions!$F$10,"more")))))))</f>
        <v>5</v>
      </c>
      <c r="F5" s="15">
        <f>IF(questions!$G$4&gt;=0,questions!$F$4,IF(SUM(questions!$G$4:$G$5)&gt;=0,questions!$F$5,IF(SUM(questions!$G$4:$G$6)&gt;=0,questions!$F$6,IF(SUM(questions!$G$4:$G$7)&gt;=0,questions!$F$7,IF(SUM(questions!$G$4:$G$8)&gt;=0,questions!$F$8,IF(SUM(questions!$G$4:$G$9)&gt;=0,questions!$F$9,IF(SUM(questions!$G$4:$G$10)&gt;=0,questions!$F$10,"more")))))))</f>
        <v>5</v>
      </c>
      <c r="G5" s="15">
        <f>IF(questions!$G$4&gt;=0,questions!$F$4,IF(SUM(questions!$G$4:$G$5)&gt;=0,questions!$F$5,IF(SUM(questions!$G$4:$G$6)&gt;=0,questions!$F$6,IF(SUM(questions!$G$4:$G$7)&gt;=0,questions!$F$7,IF(SUM(questions!$G$4:$G$8)&gt;=0,questions!$F$8,IF(SUM(questions!$G$4:$G$9)&gt;=0,questions!$F$9,IF(SUM(questions!$G$4:$G$10)&gt;=0,questions!$F$10,"more")))))))</f>
        <v>5</v>
      </c>
      <c r="H5" s="15">
        <f>IF(questions!$G$4&gt;=0,questions!$F$4,IF(SUM(questions!$G$4:$G$5)&gt;=0,questions!$F$5,IF(SUM(questions!$G$4:$G$6)&gt;=0,questions!$F$6,IF(SUM(questions!$G$4:$G$7)&gt;=0,questions!$F$7,IF(SUM(questions!$G$4:$G$8)&gt;=0,questions!$F$8,IF(SUM(questions!$G$4:$G$9)&gt;=0,questions!$F$9,IF(SUM(questions!$G$4:$G$10)&gt;=0,questions!$F$10,"more")))))))</f>
        <v>5</v>
      </c>
      <c r="I5" s="15">
        <f>IF(questions!$G$4&gt;=0,questions!$F$4,IF(SUM(questions!$G$4:$G$5)&gt;=0,questions!$F$5,IF(SUM(questions!$G$4:$G$6)&gt;=0,questions!$F$6,IF(SUM(questions!$G$4:$G$7)&gt;=0,questions!$F$7,IF(SUM(questions!$G$4:$G$8)&gt;=0,questions!$F$8,IF(SUM(questions!$G$4:$G$9)&gt;=0,questions!$F$9,IF(SUM(questions!$G$4:$G$10)&gt;=0,questions!$F$10,"more")))))))</f>
        <v>5</v>
      </c>
      <c r="J5" s="15">
        <f>IF(questions!$G$4&gt;=0,questions!$F$4,IF(SUM(questions!$G$4:$G$5)&gt;=0,questions!$F$5,IF(SUM(questions!$G$4:$G$6)&gt;=0,questions!$F$6,IF(SUM(questions!$G$4:$G$7)&gt;=0,questions!$F$7,IF(SUM(questions!$G$4:$G$8)&gt;=0,questions!$F$8,IF(SUM(questions!$G$4:$G$9)&gt;=0,questions!$F$9,IF(SUM(questions!$G$4:$G$10)&gt;=0,questions!$F$10,"more")))))))</f>
        <v>5</v>
      </c>
      <c r="K5" s="15">
        <f>IF(questions!$G$4&gt;=0,questions!$F$4,IF(SUM(questions!$G$4:$G$5)&gt;=0,questions!$F$5,IF(SUM(questions!$G$4:$G$6)&gt;=0,questions!$F$6,IF(SUM(questions!$G$4:$G$7)&gt;=0,questions!$F$7,IF(SUM(questions!$G$4:$G$8)&gt;=0,questions!$F$8,IF(SUM(questions!$G$4:$G$9)&gt;=0,questions!$F$9,IF(SUM(questions!$G$4:$G$10)&gt;=0,questions!$F$10,"more")))))))</f>
        <v>5</v>
      </c>
      <c r="L5" s="15">
        <f>IF(questions!$G$4&gt;=0,questions!$F$4,IF(SUM(questions!$G$4:$G$5)&gt;=0,questions!$F$5,IF(SUM(questions!$G$4:$G$6)&gt;=0,questions!$F$6,IF(SUM(questions!$G$4:$G$7)&gt;=0,questions!$F$7,IF(SUM(questions!$G$4:$G$8)&gt;=0,questions!$F$8,IF(SUM(questions!$G$4:$G$9)&gt;=0,questions!$F$9,IF(SUM(questions!$G$4:$G$10)&gt;=0,questions!$F$10,"more")))))))</f>
        <v>5</v>
      </c>
      <c r="M5" s="15">
        <f>IF(questions!$G$4&gt;=0,questions!$F$4,IF(SUM(questions!$G$4:$G$5)&gt;=0,questions!$F$5,IF(SUM(questions!$G$4:$G$6)&gt;=0,questions!$F$6,IF(SUM(questions!$G$4:$G$7)&gt;=0,questions!$F$7,IF(SUM(questions!$G$4:$G$8)&gt;=0,questions!$F$8,IF(SUM(questions!$G$4:$G$9)&gt;=0,questions!$F$9,IF(SUM(questions!$G$4:$G$10)&gt;=0,questions!$F$10,"more")))))))</f>
        <v>5</v>
      </c>
      <c r="N5" s="15">
        <f>IF(questions!$G$4&gt;=0,questions!$F$4,IF(SUM(questions!$G$4:$G$5)&gt;=0,questions!$F$5,IF(SUM(questions!$G$4:$G$6)&gt;=0,questions!$F$6,IF(SUM(questions!$G$4:$G$7)&gt;=0,questions!$F$7,IF(SUM(questions!$G$4:$G$8)&gt;=0,questions!$F$8,IF(SUM(questions!$G$4:$G$9)&gt;=0,questions!$F$9,IF(SUM(questions!$G$4:$G$10)&gt;=0,questions!$F$10,"more")))))))</f>
        <v>5</v>
      </c>
    </row>
    <row r="6" spans="1:14" ht="12.75">
      <c r="A6" s="9">
        <v>5</v>
      </c>
      <c r="B6" s="5">
        <v>8</v>
      </c>
      <c r="C6" s="5" t="s">
        <v>6</v>
      </c>
      <c r="D6" s="12">
        <v>0.001</v>
      </c>
      <c r="E6" s="13">
        <f>IRR(questions!$I$4:$I$11)</f>
        <v>0.04009265799599706</v>
      </c>
      <c r="F6" s="13">
        <f>IRR(questions!$I$4:$I$11)</f>
        <v>0.04009265799599706</v>
      </c>
      <c r="G6" s="13">
        <f>IRR(questions!$I$4:$I$11)</f>
        <v>0.04009265799599706</v>
      </c>
      <c r="H6" s="13">
        <f>IRR(questions!$I$4:$I$11)</f>
        <v>0.04009265799599706</v>
      </c>
      <c r="I6" s="13">
        <f>IRR(questions!$I$4:$I$11)</f>
        <v>0.04009265799599706</v>
      </c>
      <c r="J6" s="13">
        <f>IRR(questions!$I$4:$I$11)</f>
        <v>0.04009265799599706</v>
      </c>
      <c r="K6" s="13">
        <f>IRR(questions!$I$4:$I$11)</f>
        <v>0.04009265799599706</v>
      </c>
      <c r="L6" s="13">
        <f>IRR(questions!$I$4:$I$11)</f>
        <v>0.04009265799599706</v>
      </c>
      <c r="M6" s="13">
        <f>IRR(questions!$I$4:$I$11)</f>
        <v>0.04009265799599706</v>
      </c>
      <c r="N6" s="13">
        <f>IRR(questions!$I$4:$I$11)</f>
        <v>0.04009265799599706</v>
      </c>
    </row>
    <row r="7" spans="1:14" ht="12.75">
      <c r="A7" s="9">
        <v>6</v>
      </c>
      <c r="B7" s="5">
        <v>4</v>
      </c>
      <c r="C7" s="5" t="s">
        <v>7</v>
      </c>
      <c r="D7" s="14">
        <v>0.01</v>
      </c>
      <c r="E7" s="15">
        <f>IF(questions!$I$4&gt;=0,questions!$H$4,IF(SUM(questions!$I$4:$I$5)&gt;=0,questions!$H$5,IF(SUM(questions!$I$4:$I$6)&gt;=0,questions!$H$6,IF(SUM(questions!$I$4:$I$7)&gt;=0,questions!$H$7,IF(SUM(questions!$I$4:$I$8)&gt;=0,questions!$H$8,IF(SUM(questions!$I$4:$I$9)&gt;=0,questions!$H$9,IF(SUM(questions!$I$4:$I$10)&gt;=0,questions!$H$10,"more")))))))</f>
        <v>6</v>
      </c>
      <c r="F7" s="15">
        <f>IF(questions!$I$4&gt;=0,questions!$H$4,IF(SUM(questions!$I$4:$I$5)&gt;=0,questions!$H$5,IF(SUM(questions!$I$4:$I$6)&gt;=0,questions!$H$6,IF(SUM(questions!$I$4:$I$7)&gt;=0,questions!$H$7,IF(SUM(questions!$I$4:$I$8)&gt;=0,questions!$H$8,IF(SUM(questions!$I$4:$I$9)&gt;=0,questions!$H$9,IF(SUM(questions!$I$4:$I$10)&gt;=0,questions!$H$10,"more")))))))</f>
        <v>6</v>
      </c>
      <c r="G7" s="15">
        <f>IF(questions!$I$4&gt;=0,questions!$H$4,IF(SUM(questions!$I$4:$I$5)&gt;=0,questions!$H$5,IF(SUM(questions!$I$4:$I$6)&gt;=0,questions!$H$6,IF(SUM(questions!$I$4:$I$7)&gt;=0,questions!$H$7,IF(SUM(questions!$I$4:$I$8)&gt;=0,questions!$H$8,IF(SUM(questions!$I$4:$I$9)&gt;=0,questions!$H$9,IF(SUM(questions!$I$4:$I$10)&gt;=0,questions!$H$10,"more")))))))</f>
        <v>6</v>
      </c>
      <c r="H7" s="15">
        <f>IF(questions!$I$4&gt;=0,questions!$H$4,IF(SUM(questions!$I$4:$I$5)&gt;=0,questions!$H$5,IF(SUM(questions!$I$4:$I$6)&gt;=0,questions!$H$6,IF(SUM(questions!$I$4:$I$7)&gt;=0,questions!$H$7,IF(SUM(questions!$I$4:$I$8)&gt;=0,questions!$H$8,IF(SUM(questions!$I$4:$I$9)&gt;=0,questions!$H$9,IF(SUM(questions!$I$4:$I$10)&gt;=0,questions!$H$10,"more")))))))</f>
        <v>6</v>
      </c>
      <c r="I7" s="15">
        <f>IF(questions!$I$4&gt;=0,questions!$H$4,IF(SUM(questions!$I$4:$I$5)&gt;=0,questions!$H$5,IF(SUM(questions!$I$4:$I$6)&gt;=0,questions!$H$6,IF(SUM(questions!$I$4:$I$7)&gt;=0,questions!$H$7,IF(SUM(questions!$I$4:$I$8)&gt;=0,questions!$H$8,IF(SUM(questions!$I$4:$I$9)&gt;=0,questions!$H$9,IF(SUM(questions!$I$4:$I$10)&gt;=0,questions!$H$10,"more")))))))</f>
        <v>6</v>
      </c>
      <c r="J7" s="15">
        <f>IF(questions!$I$4&gt;=0,questions!$H$4,IF(SUM(questions!$I$4:$I$5)&gt;=0,questions!$H$5,IF(SUM(questions!$I$4:$I$6)&gt;=0,questions!$H$6,IF(SUM(questions!$I$4:$I$7)&gt;=0,questions!$H$7,IF(SUM(questions!$I$4:$I$8)&gt;=0,questions!$H$8,IF(SUM(questions!$I$4:$I$9)&gt;=0,questions!$H$9,IF(SUM(questions!$I$4:$I$10)&gt;=0,questions!$H$10,"more")))))))</f>
        <v>6</v>
      </c>
      <c r="K7" s="15">
        <f>IF(questions!$I$4&gt;=0,questions!$H$4,IF(SUM(questions!$I$4:$I$5)&gt;=0,questions!$H$5,IF(SUM(questions!$I$4:$I$6)&gt;=0,questions!$H$6,IF(SUM(questions!$I$4:$I$7)&gt;=0,questions!$H$7,IF(SUM(questions!$I$4:$I$8)&gt;=0,questions!$H$8,IF(SUM(questions!$I$4:$I$9)&gt;=0,questions!$H$9,IF(SUM(questions!$I$4:$I$10)&gt;=0,questions!$H$10,"more")))))))</f>
        <v>6</v>
      </c>
      <c r="L7" s="15">
        <f>IF(questions!$I$4&gt;=0,questions!$H$4,IF(SUM(questions!$I$4:$I$5)&gt;=0,questions!$H$5,IF(SUM(questions!$I$4:$I$6)&gt;=0,questions!$H$6,IF(SUM(questions!$I$4:$I$7)&gt;=0,questions!$H$7,IF(SUM(questions!$I$4:$I$8)&gt;=0,questions!$H$8,IF(SUM(questions!$I$4:$I$9)&gt;=0,questions!$H$9,IF(SUM(questions!$I$4:$I$10)&gt;=0,questions!$H$10,"more")))))))</f>
        <v>6</v>
      </c>
      <c r="M7" s="15">
        <f>IF(questions!$I$4&gt;=0,questions!$H$4,IF(SUM(questions!$I$4:$I$5)&gt;=0,questions!$H$5,IF(SUM(questions!$I$4:$I$6)&gt;=0,questions!$H$6,IF(SUM(questions!$I$4:$I$7)&gt;=0,questions!$H$7,IF(SUM(questions!$I$4:$I$8)&gt;=0,questions!$H$8,IF(SUM(questions!$I$4:$I$9)&gt;=0,questions!$H$9,IF(SUM(questions!$I$4:$I$10)&gt;=0,questions!$H$10,"more")))))))</f>
        <v>6</v>
      </c>
      <c r="N7" s="15">
        <f>IF(questions!$I$4&gt;=0,questions!$H$4,IF(SUM(questions!$I$4:$I$5)&gt;=0,questions!$H$5,IF(SUM(questions!$I$4:$I$6)&gt;=0,questions!$H$6,IF(SUM(questions!$I$4:$I$7)&gt;=0,questions!$H$7,IF(SUM(questions!$I$4:$I$8)&gt;=0,questions!$H$8,IF(SUM(questions!$I$4:$I$9)&gt;=0,questions!$H$9,IF(SUM(questions!$I$4:$I$10)&gt;=0,questions!$H$10,"more")))))))</f>
        <v>6</v>
      </c>
    </row>
    <row r="8" spans="1:14" ht="12.75">
      <c r="A8" s="9">
        <v>7</v>
      </c>
      <c r="B8" s="5">
        <v>5</v>
      </c>
      <c r="C8" s="5" t="s">
        <v>5</v>
      </c>
      <c r="D8" s="11">
        <v>1</v>
      </c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9">
        <v>8</v>
      </c>
      <c r="B9" s="5">
        <v>6</v>
      </c>
      <c r="C9" s="5" t="s">
        <v>5</v>
      </c>
      <c r="D9" s="11">
        <v>1</v>
      </c>
      <c r="E9" s="11">
        <f>numbers!C9-numbers!$M9</f>
        <v>-926</v>
      </c>
      <c r="F9" s="11">
        <f>numbers!D9-numbers!$M9</f>
        <v>-924</v>
      </c>
      <c r="G9" s="11">
        <f>numbers!E9-numbers!$M9</f>
        <v>-922</v>
      </c>
      <c r="H9" s="11">
        <f>numbers!F9-numbers!$M9</f>
        <v>-920</v>
      </c>
      <c r="I9" s="11">
        <f>numbers!G9-numbers!$M9</f>
        <v>-918</v>
      </c>
      <c r="J9" s="11">
        <f>numbers!H9-numbers!$M9</f>
        <v>-916</v>
      </c>
      <c r="K9" s="11">
        <f>numbers!I9-numbers!$M9</f>
        <v>-914</v>
      </c>
      <c r="L9" s="11">
        <f>numbers!J9-numbers!$M9</f>
        <v>-912</v>
      </c>
      <c r="M9" s="11">
        <f>numbers!K9-numbers!$M9</f>
        <v>-910</v>
      </c>
      <c r="N9" s="11">
        <f>numbers!L9-numbers!$M9</f>
        <v>-908</v>
      </c>
    </row>
    <row r="10" spans="1:14" ht="12.75">
      <c r="A10" s="9">
        <v>9</v>
      </c>
      <c r="B10" s="5">
        <v>7</v>
      </c>
      <c r="C10" s="5" t="s">
        <v>5</v>
      </c>
      <c r="D10" s="10">
        <v>1</v>
      </c>
      <c r="E10" s="11">
        <f>(numbers!C$10-numbers!$O$10)*(1-numbers!$M$10)+numbers!$M$10*numbers!$P$10</f>
        <v>32000</v>
      </c>
      <c r="F10" s="11">
        <f>(numbers!D$10-numbers!$O$10)*(1-numbers!$M$10)+numbers!$M$10*numbers!$P$10</f>
        <v>31250</v>
      </c>
      <c r="G10" s="11">
        <f>(numbers!E$10-numbers!$O$10)*(1-numbers!$M$10)+numbers!$M$10*numbers!$P$10</f>
        <v>30500</v>
      </c>
      <c r="H10" s="11">
        <f>(numbers!F$10-numbers!$O$10)*(1-numbers!$M$10)+numbers!$M$10*numbers!$P$10</f>
        <v>29750</v>
      </c>
      <c r="I10" s="11">
        <f>(numbers!G$10-numbers!$O$10)*(1-numbers!$M$10)+numbers!$M$10*numbers!$P$10</f>
        <v>29000</v>
      </c>
      <c r="J10" s="11">
        <f>(numbers!H$10-numbers!$O$10)*(1-numbers!$M$10)+numbers!$M$10*numbers!$P$10</f>
        <v>28250</v>
      </c>
      <c r="K10" s="11">
        <f>(numbers!I$10-numbers!$O$10)*(1-numbers!$M$10)+numbers!$M$10*numbers!$P$10</f>
        <v>27500</v>
      </c>
      <c r="L10" s="11">
        <f>(numbers!J$10-numbers!$O$10)*(1-numbers!$M$10)+numbers!$M$10*numbers!$P$10</f>
        <v>26750</v>
      </c>
      <c r="M10" s="11">
        <f>(numbers!K$10-numbers!$O$10)*(1-numbers!$M$10)+numbers!$M$10*numbers!$P$10</f>
        <v>26000</v>
      </c>
      <c r="N10" s="11">
        <f>(numbers!L$10-numbers!$O$10)*(1-numbers!$M$10)+numbers!$M$10*numbers!$P$10</f>
        <v>25250</v>
      </c>
    </row>
    <row r="11" spans="1:14" ht="12.75">
      <c r="A11" s="9">
        <v>10</v>
      </c>
      <c r="B11" s="5">
        <v>8</v>
      </c>
      <c r="C11" s="5" t="s">
        <v>5</v>
      </c>
      <c r="D11" s="10">
        <v>1</v>
      </c>
      <c r="E11" s="11">
        <f>(numbers!$N$10-numbers!C11)*(1-numbers!$M$10)+numbers!$M$10*numbers!$P$10</f>
        <v>83750</v>
      </c>
      <c r="F11" s="11">
        <f>(numbers!$N$10-numbers!D11)*(1-numbers!$M$10)+numbers!$M$10*numbers!$P$10</f>
        <v>83000</v>
      </c>
      <c r="G11" s="11">
        <f>(numbers!$N$10-numbers!E11)*(1-numbers!$M$10)+numbers!$M$10*numbers!$P$10</f>
        <v>82250</v>
      </c>
      <c r="H11" s="11">
        <f>(numbers!$N$10-numbers!F11)*(1-numbers!$M$10)+numbers!$M$10*numbers!$P$10</f>
        <v>81500</v>
      </c>
      <c r="I11" s="11">
        <f>(numbers!$N$10-numbers!G11)*(1-numbers!$M$10)+numbers!$M$10*numbers!$P$10</f>
        <v>80750</v>
      </c>
      <c r="J11" s="11">
        <f>(numbers!$N$10-numbers!H11)*(1-numbers!$M$10)+numbers!$M$10*numbers!$P$10</f>
        <v>80000</v>
      </c>
      <c r="K11" s="11">
        <f>(numbers!$N$10-numbers!I11)*(1-numbers!$M$10)+numbers!$M$10*numbers!$P$10</f>
        <v>79250</v>
      </c>
      <c r="L11" s="11">
        <f>(numbers!$N$10-numbers!J11)*(1-numbers!$M$10)+numbers!$M$10*numbers!$P$10</f>
        <v>78500</v>
      </c>
      <c r="M11" s="11">
        <f>(numbers!$N$10-numbers!K11)*(1-numbers!$M$10)+numbers!$M$10*numbers!$P$10</f>
        <v>77750</v>
      </c>
      <c r="N11" s="11">
        <f>(numbers!$N$10-numbers!L11)*(1-numbers!$M$10)+numbers!$M$10*numbers!$P$10</f>
        <v>77000</v>
      </c>
    </row>
    <row r="12" spans="1:14" ht="12.75">
      <c r="A12" s="9">
        <v>11</v>
      </c>
      <c r="B12" s="5">
        <v>4</v>
      </c>
      <c r="C12" s="5" t="s">
        <v>5</v>
      </c>
      <c r="D12" s="10">
        <v>1</v>
      </c>
      <c r="E12" s="11">
        <f>(numbers!$N$10-numbers!$O$10)*(1-numbers!$M$10)+numbers!$M$10*numbers!C12</f>
        <v>68750</v>
      </c>
      <c r="F12" s="11">
        <f>(numbers!$N$10-numbers!$O$10)*(1-numbers!$M$10)+numbers!$M$10*numbers!D12</f>
        <v>69000</v>
      </c>
      <c r="G12" s="11">
        <f>(numbers!$N$10-numbers!$O$10)*(1-numbers!$M$10)+numbers!$M$10*numbers!E12</f>
        <v>69250</v>
      </c>
      <c r="H12" s="11">
        <f>(numbers!$N$10-numbers!$O$10)*(1-numbers!$M$10)+numbers!$M$10*numbers!F12</f>
        <v>69500</v>
      </c>
      <c r="I12" s="11">
        <f>(numbers!$N$10-numbers!$O$10)*(1-numbers!$M$10)+numbers!$M$10*numbers!G12</f>
        <v>69750</v>
      </c>
      <c r="J12" s="11">
        <f>(numbers!$N$10-numbers!$O$10)*(1-numbers!$M$10)+numbers!$M$10*numbers!H12</f>
        <v>70000</v>
      </c>
      <c r="K12" s="11">
        <f>(numbers!$N$10-numbers!$O$10)*(1-numbers!$M$10)+numbers!$M$10*numbers!I12</f>
        <v>70250</v>
      </c>
      <c r="L12" s="11">
        <f>(numbers!$N$10-numbers!$O$10)*(1-numbers!$M$10)+numbers!$M$10*numbers!J12</f>
        <v>70500</v>
      </c>
      <c r="M12" s="11">
        <f>(numbers!$N$10-numbers!$O$10)*(1-numbers!$M$10)+numbers!$M$10*numbers!K12</f>
        <v>70750</v>
      </c>
      <c r="N12" s="11">
        <f>(numbers!$N$10-numbers!$O$10)*(1-numbers!$M$10)+numbers!$M$10*numbers!L12</f>
        <v>71000</v>
      </c>
    </row>
    <row r="13" spans="1:14" ht="12.75">
      <c r="A13" s="9">
        <v>12</v>
      </c>
      <c r="B13" s="5">
        <v>5</v>
      </c>
      <c r="C13" s="5" t="s">
        <v>6</v>
      </c>
      <c r="D13" s="12">
        <v>0.001</v>
      </c>
      <c r="E13" s="16">
        <f>(((questions!M4+questions!M9*(questions!M3-questions!M4))*questions!M7*questions!M5+RATE(questions!M11*2,questions!M10*500,-questions!M8,1000)*2*(1-questions!M12)*questions!M8*questions!M6)/(questions!M7*questions!M5+questions!M8*questions!M6))</f>
        <v>0.03893000963645535</v>
      </c>
      <c r="F13" s="17">
        <f>E13</f>
        <v>0.03893000963645535</v>
      </c>
      <c r="G13" s="17">
        <f aca="true" t="shared" si="0" ref="G13:N13">F13</f>
        <v>0.03893000963645535</v>
      </c>
      <c r="H13" s="17">
        <f t="shared" si="0"/>
        <v>0.03893000963645535</v>
      </c>
      <c r="I13" s="17">
        <f t="shared" si="0"/>
        <v>0.03893000963645535</v>
      </c>
      <c r="J13" s="17">
        <f t="shared" si="0"/>
        <v>0.03893000963645535</v>
      </c>
      <c r="K13" s="17">
        <f t="shared" si="0"/>
        <v>0.03893000963645535</v>
      </c>
      <c r="L13" s="17">
        <f t="shared" si="0"/>
        <v>0.03893000963645535</v>
      </c>
      <c r="M13" s="17">
        <f t="shared" si="0"/>
        <v>0.03893000963645535</v>
      </c>
      <c r="N13" s="17">
        <f t="shared" si="0"/>
        <v>0.03893000963645535</v>
      </c>
    </row>
    <row r="14" spans="1:14" ht="12.75">
      <c r="A14" s="9">
        <v>13</v>
      </c>
      <c r="B14" s="5">
        <v>6</v>
      </c>
      <c r="C14" s="5" t="s">
        <v>5</v>
      </c>
      <c r="D14" s="10">
        <v>1</v>
      </c>
      <c r="E14" s="11">
        <f>(questions!$O$4-numbers!C$15)*(1-questions!$M$12)+questions!$M$12*questions!$O$6</f>
        <v>14400</v>
      </c>
      <c r="F14" s="11">
        <f>(questions!$O$4-numbers!D$15)*(1-questions!$M$12)+questions!$M$12*questions!$O$6</f>
        <v>15250</v>
      </c>
      <c r="G14" s="11">
        <f>(questions!$O$4-numbers!E$15)*(1-questions!$M$12)+questions!$M$12*questions!$O$6</f>
        <v>16100</v>
      </c>
      <c r="H14" s="11">
        <f>(questions!$O$4-numbers!F$15)*(1-questions!$M$12)+questions!$M$12*questions!$O$6</f>
        <v>16950</v>
      </c>
      <c r="I14" s="11">
        <f>(questions!$O$4-numbers!G$15)*(1-questions!$M$12)+questions!$M$12*questions!$O$6</f>
        <v>17800</v>
      </c>
      <c r="J14" s="11">
        <f>(questions!$O$4-numbers!H$15)*(1-questions!$M$12)+questions!$M$12*questions!$O$6</f>
        <v>18650</v>
      </c>
      <c r="K14" s="11">
        <f>(questions!$O$4-numbers!I$15)*(1-questions!$M$12)+questions!$M$12*questions!$O$6</f>
        <v>19500</v>
      </c>
      <c r="L14" s="11">
        <f>(questions!$O$4-numbers!J$15)*(1-questions!$M$12)+questions!$M$12*questions!$O$6</f>
        <v>20350</v>
      </c>
      <c r="M14" s="11">
        <f>(questions!$O$4-numbers!K$15)*(1-questions!$M$12)+questions!$M$12*questions!$O$6</f>
        <v>21200</v>
      </c>
      <c r="N14" s="11">
        <f>(questions!$O$4-numbers!L$15)*(1-questions!$M$12)+questions!$M$12*questions!$O$6</f>
        <v>22050</v>
      </c>
    </row>
    <row r="15" spans="1:14" ht="12.75">
      <c r="A15" s="9">
        <v>14</v>
      </c>
      <c r="B15" s="5">
        <v>7</v>
      </c>
      <c r="C15" s="5" t="s">
        <v>5</v>
      </c>
      <c r="D15" s="11">
        <v>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2.75">
      <c r="A16" s="9">
        <v>15</v>
      </c>
      <c r="B16" s="5">
        <v>8</v>
      </c>
      <c r="C16" s="5" t="s">
        <v>5</v>
      </c>
      <c r="D16" s="10">
        <v>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8" ht="12.75">
      <c r="E18" s="16"/>
    </row>
    <row r="19" ht="12.75">
      <c r="E19" s="19"/>
    </row>
  </sheetData>
  <sheetProtection password="C520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C4" sqref="C4"/>
    </sheetView>
  </sheetViews>
  <sheetFormatPr defaultColWidth="9.140625" defaultRowHeight="12.75"/>
  <cols>
    <col min="1" max="1" width="48.7109375" style="1" customWidth="1"/>
    <col min="2" max="2" width="9.140625" style="1" customWidth="1"/>
    <col min="3" max="3" width="11.421875" style="1" bestFit="1" customWidth="1"/>
    <col min="4" max="4" width="12.28125" style="1" bestFit="1" customWidth="1"/>
    <col min="5" max="5" width="2.7109375" style="1" customWidth="1"/>
    <col min="6" max="6" width="4.8515625" style="1" customWidth="1"/>
    <col min="7" max="7" width="16.140625" style="1" bestFit="1" customWidth="1"/>
    <col min="8" max="8" width="4.8515625" style="1" customWidth="1"/>
    <col min="9" max="9" width="15.7109375" style="1" bestFit="1" customWidth="1"/>
    <col min="10" max="10" width="12.00390625" style="1" bestFit="1" customWidth="1"/>
    <col min="11" max="11" width="12.421875" style="1" bestFit="1" customWidth="1"/>
    <col min="12" max="12" width="16.00390625" style="1" bestFit="1" customWidth="1"/>
    <col min="13" max="13" width="10.421875" style="1" bestFit="1" customWidth="1"/>
    <col min="14" max="14" width="12.7109375" style="1" customWidth="1"/>
    <col min="15" max="15" width="12.421875" style="1" bestFit="1" customWidth="1"/>
    <col min="16" max="16" width="12.7109375" style="1" customWidth="1"/>
    <col min="17" max="17" width="12.421875" style="1" bestFit="1" customWidth="1"/>
    <col min="18" max="18" width="2.7109375" style="1" customWidth="1"/>
    <col min="19" max="16384" width="9.140625" style="1" customWidth="1"/>
  </cols>
  <sheetData>
    <row r="1" spans="1:18" ht="12.75">
      <c r="A1" s="39">
        <v>10591759</v>
      </c>
      <c r="B1" s="31" t="s">
        <v>0</v>
      </c>
      <c r="C1" s="31" t="s">
        <v>46</v>
      </c>
      <c r="D1" s="31" t="s">
        <v>47</v>
      </c>
      <c r="E1" s="44"/>
      <c r="F1" s="51" t="s">
        <v>20</v>
      </c>
      <c r="G1" s="51"/>
      <c r="H1" s="51"/>
      <c r="I1" s="51"/>
      <c r="J1" s="51" t="s">
        <v>23</v>
      </c>
      <c r="K1" s="51"/>
      <c r="L1" s="51" t="s">
        <v>28</v>
      </c>
      <c r="M1" s="51"/>
      <c r="N1" s="51"/>
      <c r="O1" s="51"/>
      <c r="P1" s="51"/>
      <c r="Q1" s="51"/>
      <c r="R1" s="43"/>
    </row>
    <row r="2" spans="1:18" ht="12.75">
      <c r="A2" s="42"/>
      <c r="B2" s="43"/>
      <c r="C2" s="43"/>
      <c r="D2" s="43"/>
      <c r="E2" s="43"/>
      <c r="F2" s="50" t="s">
        <v>18</v>
      </c>
      <c r="G2" s="50"/>
      <c r="H2" s="50" t="s">
        <v>19</v>
      </c>
      <c r="I2" s="50"/>
      <c r="J2" s="50" t="s">
        <v>27</v>
      </c>
      <c r="K2" s="50"/>
      <c r="L2" s="50" t="s">
        <v>31</v>
      </c>
      <c r="M2" s="50"/>
      <c r="N2" s="50" t="s">
        <v>44</v>
      </c>
      <c r="O2" s="50"/>
      <c r="P2" s="50"/>
      <c r="Q2" s="50"/>
      <c r="R2" s="43"/>
    </row>
    <row r="3" spans="1:18" ht="12.75">
      <c r="A3" s="42"/>
      <c r="B3" s="43"/>
      <c r="C3" s="43"/>
      <c r="D3" s="43"/>
      <c r="E3" s="43"/>
      <c r="F3" s="31" t="s">
        <v>13</v>
      </c>
      <c r="G3" s="32" t="s">
        <v>14</v>
      </c>
      <c r="H3" s="31" t="s">
        <v>13</v>
      </c>
      <c r="I3" s="32" t="s">
        <v>14</v>
      </c>
      <c r="J3" s="31" t="s">
        <v>26</v>
      </c>
      <c r="K3" s="33">
        <f>numbers!M10</f>
        <v>0.25</v>
      </c>
      <c r="L3" s="1" t="s">
        <v>33</v>
      </c>
      <c r="M3" s="33">
        <v>0.07</v>
      </c>
      <c r="N3" s="50" t="s">
        <v>40</v>
      </c>
      <c r="O3" s="50"/>
      <c r="P3" s="50" t="s">
        <v>41</v>
      </c>
      <c r="Q3" s="50"/>
      <c r="R3" s="43"/>
    </row>
    <row r="4" spans="1:18" ht="63.75">
      <c r="A4" s="34" t="s">
        <v>15</v>
      </c>
      <c r="B4" s="43"/>
      <c r="C4" s="47"/>
      <c r="D4" s="6" t="str">
        <f>IF(C4="help",HLOOKUP(Identify!G$2,more!$E$1:$N$16,4,FALSE),IF(C4&lt;HLOOKUP(Identify!G$2,more!$E$1:$N$16,4,FALSE)-more!D4,"incorrect",IF(C4&gt;HLOOKUP(Identify!G$2,more!$E$1:$N$16,4,FALSE)+more!D4,"incorrect","correct")))</f>
        <v>incorrect</v>
      </c>
      <c r="E4" s="43"/>
      <c r="F4" s="1">
        <v>0</v>
      </c>
      <c r="G4" s="2">
        <v>-75000000</v>
      </c>
      <c r="H4" s="1">
        <v>0</v>
      </c>
      <c r="I4" s="2">
        <v>-60000000</v>
      </c>
      <c r="J4" s="31" t="s">
        <v>22</v>
      </c>
      <c r="K4" s="35">
        <f>numbers!N10</f>
        <v>180000</v>
      </c>
      <c r="L4" s="1" t="s">
        <v>34</v>
      </c>
      <c r="M4" s="33">
        <v>0.03</v>
      </c>
      <c r="N4" s="1" t="s">
        <v>22</v>
      </c>
      <c r="O4" s="2">
        <v>150000</v>
      </c>
      <c r="P4" s="1" t="s">
        <v>22</v>
      </c>
      <c r="Q4" s="2">
        <f>HLOOKUP(Identify!I2,numbers!$C$1:$L$16,16,FALSE)</f>
        <v>228000</v>
      </c>
      <c r="R4" s="43"/>
    </row>
    <row r="5" spans="1:18" ht="12.75">
      <c r="A5" s="34" t="s">
        <v>16</v>
      </c>
      <c r="B5" s="43"/>
      <c r="C5" s="40"/>
      <c r="D5" s="7" t="str">
        <f>IF(C5="help",HLOOKUP(Identify!H$2,more!$E$1:$N$16,5,FALSE),IF(C5&lt;HLOOKUP(Identify!H$2,more!$E$1:$N$16,5,FALSE)-more!D5,"incorrect",IF(C5&gt;HLOOKUP(Identify!H$2,more!$E$1:$N$16,5,FALSE)+more!D5,"incorrect","correct")))</f>
        <v>incorrect</v>
      </c>
      <c r="E5" s="43"/>
      <c r="F5" s="1">
        <v>1</v>
      </c>
      <c r="G5" s="2">
        <v>5000000</v>
      </c>
      <c r="H5" s="1">
        <v>1</v>
      </c>
      <c r="I5" s="2">
        <v>10000000</v>
      </c>
      <c r="J5" s="31" t="s">
        <v>24</v>
      </c>
      <c r="K5" s="2">
        <f>numbers!O10</f>
        <v>100000</v>
      </c>
      <c r="L5" s="1" t="s">
        <v>36</v>
      </c>
      <c r="M5" s="36">
        <v>35000</v>
      </c>
      <c r="N5" s="1" t="s">
        <v>42</v>
      </c>
      <c r="O5" s="37">
        <f>HLOOKUP(Identify!H2,numbers!$C$1:$L$16,15,FALSE)</f>
        <v>131000</v>
      </c>
      <c r="P5" s="1" t="s">
        <v>42</v>
      </c>
      <c r="Q5" s="2">
        <v>175000</v>
      </c>
      <c r="R5" s="43"/>
    </row>
    <row r="6" spans="1:18" ht="51">
      <c r="A6" s="34" t="s">
        <v>21</v>
      </c>
      <c r="B6" s="43"/>
      <c r="C6" s="41"/>
      <c r="D6" s="6" t="str">
        <f>IF(C6="help",HLOOKUP(Identify!I$2,more!$E$1:$N$16,6,FALSE),IF(C6&lt;HLOOKUP(Identify!I$2,more!$E$1:$N$16,6,FALSE)-more!D13,"incorrect",IF(C6&gt;HLOOKUP(Identify!I$2,more!$E$1:$N$16,6,FALSE)+more!D13,"incorrect","correct")))</f>
        <v>incorrect</v>
      </c>
      <c r="E6" s="43"/>
      <c r="F6" s="1">
        <v>2</v>
      </c>
      <c r="G6" s="2">
        <v>15000000</v>
      </c>
      <c r="H6" s="1">
        <v>2</v>
      </c>
      <c r="I6" s="2">
        <f aca="true" t="shared" si="0" ref="I6:I11">I5</f>
        <v>10000000</v>
      </c>
      <c r="J6" s="31" t="s">
        <v>25</v>
      </c>
      <c r="K6" s="2">
        <f>numbers!P10</f>
        <v>20000</v>
      </c>
      <c r="L6" s="1" t="s">
        <v>35</v>
      </c>
      <c r="M6" s="36">
        <v>1000</v>
      </c>
      <c r="N6" s="38" t="s">
        <v>43</v>
      </c>
      <c r="O6" s="2">
        <v>11000</v>
      </c>
      <c r="P6" s="38" t="s">
        <v>43</v>
      </c>
      <c r="Q6" s="2">
        <v>25000</v>
      </c>
      <c r="R6" s="43"/>
    </row>
    <row r="7" spans="1:18" ht="12.75">
      <c r="A7" s="34" t="s">
        <v>17</v>
      </c>
      <c r="B7" s="43"/>
      <c r="C7" s="40"/>
      <c r="D7" s="8" t="str">
        <f>IF(C7="help",HLOOKUP(Identify!E$2,more!$E$1:$N$16,7,FALSE),IF(C7&lt;HLOOKUP(Identify!E$2,more!$E$1:$N$16,7,FALSE)-more!D7,"incorrect",IF(C7&gt;HLOOKUP(Identify!E$2,more!$E$1:$N$16,7,FALSE)+more!D7,"incorrect","correct")))</f>
        <v>incorrect</v>
      </c>
      <c r="E7" s="43"/>
      <c r="F7" s="1">
        <v>3</v>
      </c>
      <c r="G7" s="2">
        <v>25000000</v>
      </c>
      <c r="H7" s="1">
        <v>3</v>
      </c>
      <c r="I7" s="2">
        <f t="shared" si="0"/>
        <v>10000000</v>
      </c>
      <c r="J7" s="43"/>
      <c r="K7" s="43"/>
      <c r="L7" s="1" t="s">
        <v>37</v>
      </c>
      <c r="M7" s="2">
        <v>45</v>
      </c>
      <c r="N7" s="43"/>
      <c r="O7" s="43"/>
      <c r="P7" s="43"/>
      <c r="Q7" s="43"/>
      <c r="R7" s="43"/>
    </row>
    <row r="8" spans="1:18" ht="12.75">
      <c r="A8" s="42"/>
      <c r="B8" s="43"/>
      <c r="C8" s="43"/>
      <c r="D8" s="43"/>
      <c r="E8" s="43"/>
      <c r="F8" s="1">
        <v>4</v>
      </c>
      <c r="G8" s="2">
        <v>20000000</v>
      </c>
      <c r="H8" s="1">
        <v>4</v>
      </c>
      <c r="I8" s="2">
        <f t="shared" si="0"/>
        <v>10000000</v>
      </c>
      <c r="J8" s="43"/>
      <c r="K8" s="43"/>
      <c r="L8" s="1" t="s">
        <v>38</v>
      </c>
      <c r="M8" s="2">
        <v>999</v>
      </c>
      <c r="N8" s="43"/>
      <c r="O8" s="43"/>
      <c r="P8" s="43"/>
      <c r="Q8" s="43"/>
      <c r="R8" s="43"/>
    </row>
    <row r="9" spans="1:18" ht="51">
      <c r="A9" s="34" t="str">
        <f>"Mr. Rodney's region reported to headquarters that its NWC was $"&amp;numbers!M9&amp;", at the end of 2000, $"&amp;HLOOKUP(Identify!G2,numbers!$C$1:$L$16,9,FALSE)&amp;" at the end of 2001, and $"&amp;numbers!N9&amp;" at the end of 2002.  How much was its investment in NWC in 2001?"</f>
        <v>Mr. Rodney's region reported to headquarters that its NWC was $1547, at the end of 2000, $633 at the end of 2001, and $1294 at the end of 2002.  How much was its investment in NWC in 2001?</v>
      </c>
      <c r="B9" s="43"/>
      <c r="C9" s="48"/>
      <c r="D9" s="2" t="str">
        <f>IF(C9="help",HLOOKUP(Identify!G$2,more!$E$1:$N$16,9,FALSE),IF(C9&lt;HLOOKUP(Identify!G$2,more!$E$1:$N$16,9,FALSE)-more!D9,"incorrect",IF(C9&gt;HLOOKUP(Identify!G$2,more!$E$1:$N$16,9,FALSE)+more!D9,"incorrect","correct")))</f>
        <v>incorrect</v>
      </c>
      <c r="E9" s="43"/>
      <c r="F9" s="1">
        <v>5</v>
      </c>
      <c r="G9" s="2">
        <v>15000000</v>
      </c>
      <c r="H9" s="1">
        <v>5</v>
      </c>
      <c r="I9" s="2">
        <f t="shared" si="0"/>
        <v>10000000</v>
      </c>
      <c r="J9" s="43"/>
      <c r="K9" s="43"/>
      <c r="L9" s="1" t="s">
        <v>32</v>
      </c>
      <c r="M9" s="1">
        <v>0.3</v>
      </c>
      <c r="N9" s="43"/>
      <c r="O9" s="43"/>
      <c r="P9" s="43"/>
      <c r="Q9" s="43"/>
      <c r="R9" s="43"/>
    </row>
    <row r="10" spans="1:18" ht="38.25">
      <c r="A10" s="34" t="str">
        <f>"Looking at Jefferson Airplane's numbers, but replacing their revenues with $"&amp;HLOOKUP(Identify!H2,numbers!$C$1:$L$16,10,FALSE)&amp;" what is their cash flow from operations?"</f>
        <v>Looking at Jefferson Airplane's numbers, but replacing their revenues with $132000 what is their cash flow from operations?</v>
      </c>
      <c r="B10" s="43"/>
      <c r="C10" s="48"/>
      <c r="D10" s="2" t="str">
        <f>IF(C10="help",HLOOKUP(Identify!H$2,more!$E$1:$N$16,10,FALSE),IF(C10&lt;HLOOKUP(Identify!H$2,more!$E$1:$N$16,10,FALSE)-more!D10,"incorrect",IF(C10&gt;HLOOKUP(Identify!H$2,more!$E$1:$N$16,10,FALSE)+more!D10,"incorrect","correct")))</f>
        <v>incorrect</v>
      </c>
      <c r="E10" s="43"/>
      <c r="F10" s="1">
        <v>6</v>
      </c>
      <c r="G10" s="2">
        <v>10000000</v>
      </c>
      <c r="H10" s="1">
        <v>6</v>
      </c>
      <c r="I10" s="2">
        <f t="shared" si="0"/>
        <v>10000000</v>
      </c>
      <c r="J10" s="43"/>
      <c r="K10" s="43"/>
      <c r="L10" s="1" t="s">
        <v>39</v>
      </c>
      <c r="M10" s="33">
        <v>0.04</v>
      </c>
      <c r="N10" s="43"/>
      <c r="O10" s="43"/>
      <c r="P10" s="43"/>
      <c r="Q10" s="43"/>
      <c r="R10" s="43"/>
    </row>
    <row r="11" spans="1:18" ht="38.25">
      <c r="A11" s="34" t="str">
        <f>"Looking at Jefferson Airplane's numbers, but replacing their cash expenses with $"&amp;HLOOKUP(Identify!I2,numbers!$C$1:$L$16,11,FALSE)&amp;" what is their cash flow from operations?"</f>
        <v>Looking at Jefferson Airplane's numbers, but replacing their cash expenses with $83000 what is their cash flow from operations?</v>
      </c>
      <c r="B11" s="43"/>
      <c r="C11" s="48"/>
      <c r="D11" s="2" t="str">
        <f>IF(C11="help",HLOOKUP(Identify!I$2,more!$E$1:$N$16,11,FALSE),IF(C11&lt;HLOOKUP(Identify!I$2,more!$E$1:$N$16,11,FALSE)-more!D11,"incorrect",IF(C11&gt;HLOOKUP(Identify!I$2,more!$E$1:$N$16,11,FALSE)+more!D11,"incorrect","correct")))</f>
        <v>incorrect</v>
      </c>
      <c r="E11" s="43"/>
      <c r="H11" s="1">
        <v>7</v>
      </c>
      <c r="I11" s="2">
        <f t="shared" si="0"/>
        <v>10000000</v>
      </c>
      <c r="J11" s="43"/>
      <c r="K11" s="43"/>
      <c r="L11" s="38" t="s">
        <v>45</v>
      </c>
      <c r="M11" s="1">
        <v>12</v>
      </c>
      <c r="N11" s="43"/>
      <c r="O11" s="43"/>
      <c r="P11" s="43"/>
      <c r="Q11" s="43"/>
      <c r="R11" s="43"/>
    </row>
    <row r="12" spans="1:18" ht="38.25">
      <c r="A12" s="34" t="str">
        <f>"Looking at Jefferson Airplane's numbers, but replacing their depreciation expenses with $"&amp;HLOOKUP(Identify!E2,numbers!$C$1:$L$16,12,FALSE)&amp;" what is their cash flow from operations?"</f>
        <v>Looking at Jefferson Airplane's numbers, but replacing their depreciation expenses with $43000 what is their cash flow from operations?</v>
      </c>
      <c r="B12" s="43"/>
      <c r="C12" s="48"/>
      <c r="D12" s="2" t="str">
        <f>IF(C12="help",HLOOKUP(Identify!E$2,more!$E$1:$N$16,12,FALSE),IF(C12&lt;HLOOKUP(Identify!E$2,more!$E$1:$N$16,12,FALSE)-more!D12,"incorrect",IF(C12&gt;HLOOKUP(Identify!E$2,more!$E$1:$N$16,12,FALSE)+more!D12,"incorrect","correct")))</f>
        <v>incorrect</v>
      </c>
      <c r="E12" s="43"/>
      <c r="F12" s="43"/>
      <c r="G12" s="45"/>
      <c r="H12" s="43"/>
      <c r="I12" s="45"/>
      <c r="J12" s="43"/>
      <c r="K12" s="43"/>
      <c r="L12" s="1" t="s">
        <v>26</v>
      </c>
      <c r="M12" s="33">
        <v>0.15</v>
      </c>
      <c r="N12" s="43"/>
      <c r="O12" s="43"/>
      <c r="P12" s="43"/>
      <c r="Q12" s="43"/>
      <c r="R12" s="43"/>
    </row>
    <row r="13" spans="1:18" ht="12.75">
      <c r="A13" s="34" t="s">
        <v>29</v>
      </c>
      <c r="B13" s="43"/>
      <c r="C13" s="49"/>
      <c r="D13" s="6" t="str">
        <f>IF(C13="help",HLOOKUP(Identify!F$2,more!$E$1:$N$16,13,FALSE),IF(C13&lt;HLOOKUP(Identify!F$2,more!$E$1:$N$16,13,FALSE)-more!D13,"incorrect",IF(C13&gt;HLOOKUP(Identify!F$2,more!$E$1:$N$16,13,FALSE)+more!D13,"incorrect","correct")))</f>
        <v>incorrect</v>
      </c>
      <c r="E13" s="43"/>
      <c r="F13" s="43"/>
      <c r="G13" s="46"/>
      <c r="H13" s="43"/>
      <c r="I13" s="46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25.5">
      <c r="A14" s="34" t="s">
        <v>30</v>
      </c>
      <c r="B14" s="43"/>
      <c r="C14" s="48"/>
      <c r="D14" s="2" t="str">
        <f>IF(C14="help",HLOOKUP(Identify!H$2,more!$E$1:$N$16,14,FALSE),IF(C14&lt;HLOOKUP(Identify!H$2,more!$E$1:$N$16,14,FALSE)-more!D14,"incorrect",IF(C14&gt;HLOOKUP(Identify!H$2,more!$E$1:$N$16,14,FALSE)+more!D14,"incorrect","correct")))</f>
        <v>incorrect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2.75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12.7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12.7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</sheetData>
  <sheetProtection password="C520" sheet="1" objects="1" scenarios="1" selectLockedCells="1"/>
  <mergeCells count="10">
    <mergeCell ref="F2:G2"/>
    <mergeCell ref="H2:I2"/>
    <mergeCell ref="F1:I1"/>
    <mergeCell ref="J2:K2"/>
    <mergeCell ref="J1:K1"/>
    <mergeCell ref="L2:M2"/>
    <mergeCell ref="N3:O3"/>
    <mergeCell ref="P3:Q3"/>
    <mergeCell ref="L1:Q1"/>
    <mergeCell ref="N2:Q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Hood</dc:creator>
  <cp:keywords/>
  <dc:description/>
  <cp:lastModifiedBy>Melinda Hills</cp:lastModifiedBy>
  <dcterms:created xsi:type="dcterms:W3CDTF">2005-04-19T03:35:17Z</dcterms:created>
  <dcterms:modified xsi:type="dcterms:W3CDTF">2006-04-16T21:34:17Z</dcterms:modified>
  <cp:category/>
  <cp:version/>
  <cp:contentType/>
  <cp:contentStatus/>
</cp:coreProperties>
</file>