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'Sheet1'!$A$1:$I$109</definedName>
  </definedNames>
  <calcPr fullCalcOnLoad="1"/>
</workbook>
</file>

<file path=xl/sharedStrings.xml><?xml version="1.0" encoding="utf-8"?>
<sst xmlns="http://schemas.openxmlformats.org/spreadsheetml/2006/main" count="82" uniqueCount="73">
  <si>
    <t>Equipment cost</t>
  </si>
  <si>
    <t>Net operating WC</t>
  </si>
  <si>
    <t>Sales per year (in units)</t>
  </si>
  <si>
    <t>Sales price per unit</t>
  </si>
  <si>
    <t>Variable cost per unit</t>
  </si>
  <si>
    <t>Fixed costs</t>
  </si>
  <si>
    <t>Project life (in years)</t>
  </si>
  <si>
    <t xml:space="preserve">Market value of equipment </t>
  </si>
  <si>
    <t>Tax rate</t>
  </si>
  <si>
    <t>WACC</t>
  </si>
  <si>
    <t>Depreciation schedule</t>
  </si>
  <si>
    <t>Equipment depre rate</t>
  </si>
  <si>
    <t>Ending book value</t>
  </si>
  <si>
    <t>Years</t>
  </si>
  <si>
    <t>Cumulative</t>
  </si>
  <si>
    <t>Depreciation</t>
  </si>
  <si>
    <t>Equipment depre</t>
  </si>
  <si>
    <t>Net Salvage value at the end of year 4</t>
  </si>
  <si>
    <t>Estimated market value at the end of year 4</t>
  </si>
  <si>
    <t>Book value at the end of year 4</t>
  </si>
  <si>
    <t>Expected gain or loss</t>
  </si>
  <si>
    <t>Tax paid or tax credit</t>
  </si>
  <si>
    <t>Net cash flow from salvage</t>
  </si>
  <si>
    <t>Equipment</t>
  </si>
  <si>
    <t>Projected net cash flows</t>
  </si>
  <si>
    <t>Increase in New Operating WC</t>
  </si>
  <si>
    <t>Units sold</t>
  </si>
  <si>
    <t>Sales price</t>
  </si>
  <si>
    <t>Sales revenue</t>
  </si>
  <si>
    <t>Variable costs</t>
  </si>
  <si>
    <t>Fixed operating costs</t>
  </si>
  <si>
    <t xml:space="preserve">Operating income before taxes </t>
  </si>
  <si>
    <t>Taxes on operating income (40%)</t>
  </si>
  <si>
    <t>Net operating profit after taxes</t>
  </si>
  <si>
    <t>Add back depreciation</t>
  </si>
  <si>
    <t>Return on net operating WC</t>
  </si>
  <si>
    <t>Net salvage value</t>
  </si>
  <si>
    <t>Total termination cash flows</t>
  </si>
  <si>
    <t>Net Cash Flow</t>
  </si>
  <si>
    <t xml:space="preserve">     Investment outlays at time zero</t>
  </si>
  <si>
    <t xml:space="preserve">     Operating cash flows over the project's life</t>
  </si>
  <si>
    <t xml:space="preserve">     Operating cash flow</t>
  </si>
  <si>
    <t xml:space="preserve">     Terminal year cash flows</t>
  </si>
  <si>
    <t>Inflation: growth in sales price</t>
  </si>
  <si>
    <t>Inflation: growth in fixed costs</t>
  </si>
  <si>
    <t>Inflation: growth in variable costs per unit</t>
  </si>
  <si>
    <t>Growth in sales unit</t>
  </si>
  <si>
    <t>Net Present Value</t>
  </si>
  <si>
    <t>IRR</t>
  </si>
  <si>
    <t>Data Input</t>
  </si>
  <si>
    <t xml:space="preserve">VC </t>
  </si>
  <si>
    <t>Sales Price</t>
  </si>
  <si>
    <t>Fixed Costs</t>
  </si>
  <si>
    <t xml:space="preserve">Variable </t>
  </si>
  <si>
    <t>%</t>
  </si>
  <si>
    <t>Summarizing all the information</t>
  </si>
  <si>
    <t>NPV</t>
  </si>
  <si>
    <t>Cost</t>
  </si>
  <si>
    <t>Sales</t>
  </si>
  <si>
    <t>Fixed</t>
  </si>
  <si>
    <t>Price</t>
  </si>
  <si>
    <t>Costs</t>
  </si>
  <si>
    <t>Deviation</t>
  </si>
  <si>
    <t>NPV at Different Deviations from Base</t>
  </si>
  <si>
    <t>Range</t>
  </si>
  <si>
    <t>Base</t>
  </si>
  <si>
    <t>Sensitivity Analysis</t>
  </si>
  <si>
    <t>% deviation from
base case</t>
  </si>
  <si>
    <t>Best case</t>
  </si>
  <si>
    <t>Base case</t>
  </si>
  <si>
    <t>Worst case</t>
  </si>
  <si>
    <t>Porbability</t>
  </si>
  <si>
    <t>Scenario analysis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</si>
</sst>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%"/>
    <numFmt numFmtId="178" formatCode="&quot;$&quot;#,##0"/>
    <numFmt numFmtId="179" formatCode="_(* #,##0_);_(* \(#,##0\);_(* &quot;-&quot;??_);_(@_)"/>
    <numFmt numFmtId="180" formatCode="&quot;$&quot;#,##0.00"/>
    <numFmt numFmtId="181" formatCode="[$-404]e&quot;年&quot;m&quot;月&quot;d&quot;日&quot;"/>
  </numFmts>
  <fonts count="11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3" fillId="0" borderId="1" xfId="0" applyNumberFormat="1" applyFont="1" applyBorder="1" applyAlignment="1">
      <alignment vertical="center"/>
    </xf>
    <xf numFmtId="6" fontId="3" fillId="0" borderId="3" xfId="0" applyNumberFormat="1" applyFont="1" applyBorder="1" applyAlignment="1">
      <alignment vertical="center"/>
    </xf>
    <xf numFmtId="8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7" fontId="9" fillId="0" borderId="0" xfId="21" applyNumberFormat="1" applyFont="1" applyFill="1" applyBorder="1">
      <alignment/>
      <protection/>
    </xf>
    <xf numFmtId="37" fontId="9" fillId="0" borderId="0" xfId="21" applyNumberFormat="1" applyFont="1" applyAlignment="1">
      <alignment/>
      <protection/>
    </xf>
    <xf numFmtId="37" fontId="9" fillId="0" borderId="0" xfId="21" applyNumberFormat="1" applyFont="1">
      <alignment/>
      <protection/>
    </xf>
    <xf numFmtId="9" fontId="9" fillId="0" borderId="0" xfId="22" applyFont="1" applyFill="1" applyBorder="1" applyAlignment="1">
      <alignment/>
    </xf>
    <xf numFmtId="177" fontId="9" fillId="0" borderId="0" xfId="22" applyNumberFormat="1" applyFont="1" applyFill="1" applyBorder="1" applyAlignment="1">
      <alignment/>
    </xf>
    <xf numFmtId="178" fontId="9" fillId="0" borderId="0" xfId="21" applyNumberFormat="1" applyFont="1" applyFill="1" applyBorder="1">
      <alignment/>
      <protection/>
    </xf>
    <xf numFmtId="0" fontId="3" fillId="0" borderId="0" xfId="0" applyFont="1" applyBorder="1" applyAlignment="1">
      <alignment vertical="center"/>
    </xf>
    <xf numFmtId="37" fontId="10" fillId="0" borderId="0" xfId="21" applyNumberFormat="1" applyFont="1" applyFill="1" applyBorder="1" applyAlignment="1" quotePrefix="1">
      <alignment horizontal="center"/>
      <protection/>
    </xf>
    <xf numFmtId="37" fontId="10" fillId="0" borderId="0" xfId="21" applyNumberFormat="1" applyFont="1" applyFill="1" applyBorder="1" applyAlignment="1">
      <alignment horizontal="center"/>
      <protection/>
    </xf>
    <xf numFmtId="37" fontId="9" fillId="0" borderId="0" xfId="21" applyNumberFormat="1" applyFont="1" applyFill="1" applyBorder="1" applyAlignment="1">
      <alignment horizontal="center" wrapText="1"/>
      <protection/>
    </xf>
    <xf numFmtId="37" fontId="9" fillId="0" borderId="4" xfId="21" applyNumberFormat="1" applyFont="1" applyFill="1" applyBorder="1" applyAlignment="1">
      <alignment horizontal="center"/>
      <protection/>
    </xf>
    <xf numFmtId="37" fontId="9" fillId="0" borderId="0" xfId="21" applyNumberFormat="1" applyFont="1" applyFill="1" applyBorder="1" applyAlignment="1">
      <alignment horizontal="right"/>
      <protection/>
    </xf>
    <xf numFmtId="37" fontId="9" fillId="0" borderId="0" xfId="21" applyNumberFormat="1" applyFont="1" applyFill="1" applyBorder="1" applyAlignment="1">
      <alignment horizontal="center"/>
      <protection/>
    </xf>
    <xf numFmtId="37" fontId="9" fillId="0" borderId="5" xfId="21" applyNumberFormat="1" applyFont="1" applyFill="1" applyBorder="1" applyAlignment="1">
      <alignment horizontal="center"/>
      <protection/>
    </xf>
    <xf numFmtId="37" fontId="9" fillId="0" borderId="6" xfId="21" applyNumberFormat="1" applyFont="1" applyBorder="1" applyAlignment="1">
      <alignment horizontal="center"/>
      <protection/>
    </xf>
    <xf numFmtId="37" fontId="9" fillId="0" borderId="0" xfId="21" applyNumberFormat="1" applyFont="1" applyBorder="1" applyAlignment="1">
      <alignment/>
      <protection/>
    </xf>
    <xf numFmtId="37" fontId="9" fillId="0" borderId="7" xfId="21" applyNumberFormat="1" applyFont="1" applyBorder="1" applyAlignment="1">
      <alignment horizontal="center"/>
      <protection/>
    </xf>
    <xf numFmtId="37" fontId="9" fillId="0" borderId="0" xfId="21" applyNumberFormat="1" applyFont="1" applyBorder="1" applyAlignment="1">
      <alignment horizontal="center"/>
      <protection/>
    </xf>
    <xf numFmtId="37" fontId="9" fillId="0" borderId="5" xfId="21" applyNumberFormat="1" applyFont="1" applyBorder="1" applyAlignment="1">
      <alignment horizontal="center"/>
      <protection/>
    </xf>
    <xf numFmtId="37" fontId="9" fillId="0" borderId="8" xfId="21" applyNumberFormat="1" applyFont="1" applyBorder="1" applyAlignment="1">
      <alignment horizontal="center"/>
      <protection/>
    </xf>
    <xf numFmtId="9" fontId="9" fillId="0" borderId="6" xfId="22" applyFont="1" applyBorder="1" applyAlignment="1">
      <alignment horizontal="center"/>
    </xf>
    <xf numFmtId="9" fontId="9" fillId="0" borderId="9" xfId="22" applyFont="1" applyBorder="1" applyAlignment="1">
      <alignment horizontal="center"/>
    </xf>
    <xf numFmtId="9" fontId="9" fillId="0" borderId="9" xfId="22" applyFont="1" applyFill="1" applyBorder="1" applyAlignment="1">
      <alignment horizontal="center"/>
    </xf>
    <xf numFmtId="178" fontId="9" fillId="0" borderId="0" xfId="21" applyNumberFormat="1" applyFont="1" applyFill="1" applyBorder="1" applyAlignment="1">
      <alignment horizontal="center"/>
      <protection/>
    </xf>
    <xf numFmtId="9" fontId="9" fillId="0" borderId="10" xfId="22" applyFont="1" applyBorder="1" applyAlignment="1">
      <alignment horizontal="center"/>
    </xf>
    <xf numFmtId="5" fontId="9" fillId="0" borderId="0" xfId="21" applyNumberFormat="1" applyFont="1" applyBorder="1">
      <alignment/>
      <protection/>
    </xf>
    <xf numFmtId="37" fontId="9" fillId="0" borderId="8" xfId="21" applyNumberFormat="1" applyFont="1" applyFill="1" applyBorder="1" applyAlignment="1">
      <alignment horizontal="center"/>
      <protection/>
    </xf>
    <xf numFmtId="178" fontId="9" fillId="0" borderId="0" xfId="21" applyNumberFormat="1" applyFont="1" applyFill="1" applyBorder="1" applyAlignment="1">
      <alignment horizontal="right"/>
      <protection/>
    </xf>
    <xf numFmtId="178" fontId="9" fillId="0" borderId="0" xfId="22" applyNumberFormat="1" applyFont="1" applyFill="1" applyBorder="1" applyAlignment="1">
      <alignment horizontal="right"/>
    </xf>
    <xf numFmtId="178" fontId="9" fillId="0" borderId="0" xfId="22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9" fillId="0" borderId="11" xfId="22" applyNumberFormat="1" applyFont="1" applyFill="1" applyBorder="1" applyAlignment="1">
      <alignment horizontal="center"/>
    </xf>
    <xf numFmtId="178" fontId="9" fillId="0" borderId="12" xfId="22" applyNumberFormat="1" applyFont="1" applyFill="1" applyBorder="1" applyAlignment="1">
      <alignment horizontal="center"/>
    </xf>
    <xf numFmtId="5" fontId="9" fillId="0" borderId="10" xfId="21" applyNumberFormat="1" applyFont="1" applyBorder="1" applyAlignment="1">
      <alignment horizontal="center"/>
      <protection/>
    </xf>
    <xf numFmtId="37" fontId="9" fillId="0" borderId="13" xfId="21" applyNumberFormat="1" applyFont="1" applyFill="1" applyBorder="1" applyAlignment="1">
      <alignment horizontal="center"/>
      <protection/>
    </xf>
    <xf numFmtId="37" fontId="9" fillId="0" borderId="14" xfId="21" applyNumberFormat="1" applyFont="1" applyFill="1" applyBorder="1" applyAlignment="1">
      <alignment horizontal="center"/>
      <protection/>
    </xf>
    <xf numFmtId="178" fontId="9" fillId="0" borderId="12" xfId="21" applyNumberFormat="1" applyFont="1" applyFill="1" applyBorder="1" applyAlignment="1">
      <alignment horizontal="center"/>
      <protection/>
    </xf>
    <xf numFmtId="177" fontId="9" fillId="0" borderId="0" xfId="22" applyNumberFormat="1" applyFont="1" applyFill="1" applyBorder="1" applyAlignment="1">
      <alignment horizontal="center"/>
    </xf>
    <xf numFmtId="178" fontId="9" fillId="0" borderId="7" xfId="22" applyNumberFormat="1" applyFont="1" applyFill="1" applyBorder="1" applyAlignment="1">
      <alignment horizontal="center"/>
    </xf>
    <xf numFmtId="178" fontId="9" fillId="0" borderId="5" xfId="22" applyNumberFormat="1" applyFont="1" applyFill="1" applyBorder="1" applyAlignment="1">
      <alignment horizontal="center"/>
    </xf>
    <xf numFmtId="178" fontId="9" fillId="0" borderId="0" xfId="22" applyNumberFormat="1" applyFont="1" applyFill="1" applyBorder="1" applyAlignment="1">
      <alignment horizontal="center"/>
    </xf>
    <xf numFmtId="37" fontId="10" fillId="0" borderId="0" xfId="21" applyNumberFormat="1" applyFont="1" applyFill="1" applyBorder="1" applyAlignment="1">
      <alignment horizontal="center"/>
      <protection/>
    </xf>
    <xf numFmtId="37" fontId="9" fillId="0" borderId="15" xfId="21" applyNumberFormat="1" applyFont="1" applyBorder="1" applyAlignment="1">
      <alignment horizontal="center"/>
      <protection/>
    </xf>
    <xf numFmtId="37" fontId="9" fillId="0" borderId="10" xfId="21" applyNumberFormat="1" applyFont="1" applyBorder="1" applyAlignment="1">
      <alignment horizontal="center"/>
      <protection/>
    </xf>
    <xf numFmtId="37" fontId="9" fillId="0" borderId="16" xfId="21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Sales price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Sheet1!$B$84:$B$88</c:f>
              <c:numCache/>
            </c:numRef>
          </c:xVal>
          <c:yVal>
            <c:numRef>
              <c:f>Sheet1!$C$84:$C$88</c:f>
              <c:numCache/>
            </c:numRef>
          </c:yVal>
          <c:smooth val="1"/>
        </c:ser>
        <c:ser>
          <c:idx val="1"/>
          <c:order val="1"/>
          <c:tx>
            <c:v>Fixed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Sheet1!$B$84:$B$88</c:f>
              <c:numCache/>
            </c:numRef>
          </c:xVal>
          <c:yVal>
            <c:numRef>
              <c:f>Sheet1!$D$84:$D$88</c:f>
              <c:numCache/>
            </c:numRef>
          </c:yVal>
          <c:smooth val="1"/>
        </c:ser>
        <c:ser>
          <c:idx val="2"/>
          <c:order val="2"/>
          <c:tx>
            <c:v>Variable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Sheet1!$B$84:$B$88</c:f>
              <c:numCache/>
            </c:numRef>
          </c:xVal>
          <c:yVal>
            <c:numRef>
              <c:f>Sheet1!$E$84:$E$88</c:f>
              <c:numCache/>
            </c:numRef>
          </c:yVal>
          <c:smooth val="1"/>
        </c:ser>
        <c:axId val="30593005"/>
        <c:axId val="6901590"/>
      </c:scatterChart>
      <c:valAx>
        <c:axId val="30593005"/>
        <c:scaling>
          <c:orientation val="minMax"/>
          <c:max val="0.2"/>
          <c:min val="-0.2"/>
        </c:scaling>
        <c:axPos val="b"/>
        <c:delete val="0"/>
        <c:numFmt formatCode="General" sourceLinked="1"/>
        <c:majorTickMark val="in"/>
        <c:minorTickMark val="none"/>
        <c:tickLblPos val="nextTo"/>
        <c:crossAx val="6901590"/>
        <c:crossesAt val="-10000000"/>
        <c:crossBetween val="midCat"/>
        <c:dispUnits/>
        <c:majorUnit val="0.1"/>
        <c:minorUnit val="0.02"/>
      </c:valAx>
      <c:valAx>
        <c:axId val="690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30593005"/>
        <c:crossesAt val="-10000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0.458</cdr:y>
    </cdr:from>
    <cdr:to>
      <cdr:x>0.5635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1457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93</xdr:row>
      <xdr:rowOff>0</xdr:rowOff>
    </xdr:from>
    <xdr:to>
      <xdr:col>6</xdr:col>
      <xdr:colOff>542925</xdr:colOff>
      <xdr:row>108</xdr:row>
      <xdr:rowOff>76200</xdr:rowOff>
    </xdr:to>
    <xdr:graphicFrame>
      <xdr:nvGraphicFramePr>
        <xdr:cNvPr id="1" name="Chart 3"/>
        <xdr:cNvGraphicFramePr/>
      </xdr:nvGraphicFramePr>
      <xdr:xfrm>
        <a:off x="1000125" y="18545175"/>
        <a:ext cx="6038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H101" sqref="H101"/>
    </sheetView>
  </sheetViews>
  <sheetFormatPr defaultColWidth="9.00390625" defaultRowHeight="16.5"/>
  <cols>
    <col min="1" max="1" width="15.625" style="2" customWidth="1"/>
    <col min="2" max="2" width="14.25390625" style="2" customWidth="1"/>
    <col min="3" max="3" width="15.375" style="2" customWidth="1"/>
    <col min="4" max="4" width="13.875" style="2" bestFit="1" customWidth="1"/>
    <col min="5" max="5" width="13.25390625" style="2" bestFit="1" customWidth="1"/>
    <col min="6" max="6" width="12.875" style="2" customWidth="1"/>
    <col min="7" max="7" width="12.375" style="2" customWidth="1"/>
    <col min="8" max="8" width="12.25390625" style="2" customWidth="1"/>
    <col min="9" max="9" width="17.25390625" style="2" hidden="1" customWidth="1"/>
    <col min="10" max="10" width="15.75390625" style="2" customWidth="1"/>
    <col min="11" max="11" width="22.125" style="2" customWidth="1"/>
    <col min="12" max="16384" width="9.00390625" style="2" customWidth="1"/>
  </cols>
  <sheetData>
    <row r="1" ht="18.75">
      <c r="A1" s="15" t="s">
        <v>49</v>
      </c>
    </row>
    <row r="2" spans="1:8" ht="15">
      <c r="A2" s="1" t="s">
        <v>0</v>
      </c>
      <c r="C2" s="3">
        <v>10000000</v>
      </c>
      <c r="E2" s="1" t="s">
        <v>7</v>
      </c>
      <c r="H2" s="3">
        <v>500000</v>
      </c>
    </row>
    <row r="3" spans="1:8" ht="15">
      <c r="A3" s="1" t="s">
        <v>1</v>
      </c>
      <c r="C3" s="3">
        <v>3000000</v>
      </c>
      <c r="E3" s="1" t="s">
        <v>8</v>
      </c>
      <c r="H3" s="4">
        <v>0.4</v>
      </c>
    </row>
    <row r="4" spans="1:8" ht="15">
      <c r="A4" s="1" t="s">
        <v>2</v>
      </c>
      <c r="C4" s="5">
        <v>1000</v>
      </c>
      <c r="E4" s="1" t="s">
        <v>9</v>
      </c>
      <c r="H4" s="4">
        <v>0.1</v>
      </c>
    </row>
    <row r="5" spans="1:8" ht="15">
      <c r="A5" s="1" t="s">
        <v>3</v>
      </c>
      <c r="C5" s="3">
        <v>24000</v>
      </c>
      <c r="E5" s="2" t="s">
        <v>43</v>
      </c>
      <c r="H5" s="4">
        <v>0</v>
      </c>
    </row>
    <row r="6" spans="1:8" ht="15">
      <c r="A6" s="1" t="s">
        <v>4</v>
      </c>
      <c r="C6" s="3">
        <v>17500</v>
      </c>
      <c r="E6" s="2" t="s">
        <v>45</v>
      </c>
      <c r="H6" s="4">
        <v>0</v>
      </c>
    </row>
    <row r="7" spans="1:8" ht="15">
      <c r="A7" s="1" t="s">
        <v>5</v>
      </c>
      <c r="C7" s="3">
        <v>1000000</v>
      </c>
      <c r="E7" s="2" t="s">
        <v>44</v>
      </c>
      <c r="H7" s="4">
        <v>0</v>
      </c>
    </row>
    <row r="8" spans="1:8" ht="15">
      <c r="A8" s="1" t="s">
        <v>6</v>
      </c>
      <c r="C8" s="6">
        <v>4</v>
      </c>
      <c r="E8" s="2" t="s">
        <v>46</v>
      </c>
      <c r="H8" s="4">
        <v>0</v>
      </c>
    </row>
    <row r="11" spans="1:2" ht="18.75">
      <c r="A11" s="15" t="s">
        <v>10</v>
      </c>
      <c r="B11" s="1"/>
    </row>
    <row r="12" spans="3:7" ht="15">
      <c r="C12" s="63" t="s">
        <v>13</v>
      </c>
      <c r="D12" s="63"/>
      <c r="E12" s="63"/>
      <c r="F12" s="63"/>
      <c r="G12" s="9" t="s">
        <v>14</v>
      </c>
    </row>
    <row r="13" spans="3:7" ht="15">
      <c r="C13" s="7">
        <v>1</v>
      </c>
      <c r="D13" s="7">
        <v>2</v>
      </c>
      <c r="E13" s="7">
        <v>3</v>
      </c>
      <c r="F13" s="7">
        <v>4</v>
      </c>
      <c r="G13" s="7" t="s">
        <v>15</v>
      </c>
    </row>
    <row r="14" spans="1:6" ht="15">
      <c r="A14" s="2" t="s">
        <v>11</v>
      </c>
      <c r="C14" s="4">
        <v>0.2</v>
      </c>
      <c r="D14" s="4">
        <v>0.32</v>
      </c>
      <c r="E14" s="4">
        <v>0.19</v>
      </c>
      <c r="F14" s="4">
        <v>0.12</v>
      </c>
    </row>
    <row r="15" spans="1:7" ht="15">
      <c r="A15" s="2" t="s">
        <v>16</v>
      </c>
      <c r="C15" s="3">
        <f>$C$2*C14</f>
        <v>2000000</v>
      </c>
      <c r="D15" s="3">
        <f>$C$2*D14</f>
        <v>3200000</v>
      </c>
      <c r="E15" s="3">
        <f>$C$2*E14</f>
        <v>1900000</v>
      </c>
      <c r="F15" s="3">
        <f>$C$2*F14</f>
        <v>1200000</v>
      </c>
      <c r="G15" s="3">
        <f>SUM(C15:F15)</f>
        <v>8300000</v>
      </c>
    </row>
    <row r="16" spans="1:6" ht="15">
      <c r="A16" s="2" t="s">
        <v>12</v>
      </c>
      <c r="C16" s="3">
        <f>C2-C15</f>
        <v>8000000</v>
      </c>
      <c r="D16" s="3">
        <f>C16-D15</f>
        <v>4800000</v>
      </c>
      <c r="E16" s="3">
        <f>D16-E15</f>
        <v>2900000</v>
      </c>
      <c r="F16" s="3">
        <f>E16-F15</f>
        <v>1700000</v>
      </c>
    </row>
    <row r="19" ht="18.75">
      <c r="A19" s="15" t="s">
        <v>17</v>
      </c>
    </row>
    <row r="20" ht="15">
      <c r="D20" s="7" t="s">
        <v>23</v>
      </c>
    </row>
    <row r="21" spans="1:4" ht="15">
      <c r="A21" s="2" t="s">
        <v>18</v>
      </c>
      <c r="D21" s="3">
        <f>H2</f>
        <v>500000</v>
      </c>
    </row>
    <row r="22" spans="1:4" ht="15">
      <c r="A22" s="2" t="s">
        <v>19</v>
      </c>
      <c r="D22" s="3">
        <f>F16</f>
        <v>1700000</v>
      </c>
    </row>
    <row r="23" spans="1:4" ht="15">
      <c r="A23" s="2" t="s">
        <v>20</v>
      </c>
      <c r="D23" s="3">
        <f>D21-D22</f>
        <v>-1200000</v>
      </c>
    </row>
    <row r="24" spans="1:4" ht="15">
      <c r="A24" s="2" t="s">
        <v>21</v>
      </c>
      <c r="D24" s="3">
        <f>D23*H3</f>
        <v>-480000</v>
      </c>
    </row>
    <row r="25" spans="1:4" ht="15">
      <c r="A25" s="2" t="s">
        <v>22</v>
      </c>
      <c r="D25" s="3">
        <f>D21-D24</f>
        <v>980000</v>
      </c>
    </row>
    <row r="28" spans="1:2" ht="18.75">
      <c r="A28" s="15" t="s">
        <v>24</v>
      </c>
      <c r="B28" s="1"/>
    </row>
    <row r="29" spans="4:8" ht="15">
      <c r="D29" s="63" t="s">
        <v>13</v>
      </c>
      <c r="E29" s="63"/>
      <c r="F29" s="63"/>
      <c r="G29" s="63"/>
      <c r="H29" s="63"/>
    </row>
    <row r="30" spans="4:8" ht="15">
      <c r="D30" s="8">
        <v>0</v>
      </c>
      <c r="E30" s="8">
        <v>1</v>
      </c>
      <c r="F30" s="8">
        <v>2</v>
      </c>
      <c r="G30" s="8">
        <v>3</v>
      </c>
      <c r="H30" s="8">
        <v>4</v>
      </c>
    </row>
    <row r="31" ht="15">
      <c r="A31" s="10" t="s">
        <v>39</v>
      </c>
    </row>
    <row r="32" spans="1:4" ht="15">
      <c r="A32" s="2" t="s">
        <v>23</v>
      </c>
      <c r="D32" s="3">
        <f>-C2</f>
        <v>-10000000</v>
      </c>
    </row>
    <row r="33" spans="1:4" ht="15">
      <c r="A33" s="2" t="s">
        <v>25</v>
      </c>
      <c r="D33" s="3">
        <f>-C3</f>
        <v>-3000000</v>
      </c>
    </row>
    <row r="35" ht="15">
      <c r="A35" s="10" t="s">
        <v>40</v>
      </c>
    </row>
    <row r="36" spans="1:8" ht="15">
      <c r="A36" s="2" t="s">
        <v>26</v>
      </c>
      <c r="E36" s="5">
        <f>C4</f>
        <v>1000</v>
      </c>
      <c r="F36" s="2">
        <f>E36*(1+$H$8)</f>
        <v>1000</v>
      </c>
      <c r="G36" s="2">
        <f>F36*(1+$H$8)</f>
        <v>1000</v>
      </c>
      <c r="H36" s="2">
        <f>G36*(1+$H$8)</f>
        <v>1000</v>
      </c>
    </row>
    <row r="37" spans="1:8" ht="15">
      <c r="A37" s="2" t="s">
        <v>27</v>
      </c>
      <c r="E37" s="3">
        <f>C5</f>
        <v>24000</v>
      </c>
      <c r="F37" s="2">
        <f>E37*(1+$H$5)</f>
        <v>24000</v>
      </c>
      <c r="G37" s="2">
        <f>F37*(1+$H$5)</f>
        <v>24000</v>
      </c>
      <c r="H37" s="2">
        <f>G37*(1+$H$5)</f>
        <v>24000</v>
      </c>
    </row>
    <row r="39" spans="1:8" ht="15">
      <c r="A39" s="2" t="s">
        <v>28</v>
      </c>
      <c r="E39" s="3">
        <f>E36*E37</f>
        <v>24000000</v>
      </c>
      <c r="F39" s="3">
        <f>F36*F37</f>
        <v>24000000</v>
      </c>
      <c r="G39" s="3">
        <f>G36*G37</f>
        <v>24000000</v>
      </c>
      <c r="H39" s="3">
        <f>H36*H37</f>
        <v>24000000</v>
      </c>
    </row>
    <row r="40" spans="1:8" ht="15">
      <c r="A40" s="2" t="s">
        <v>29</v>
      </c>
      <c r="E40" s="3">
        <f>E36*$C$6</f>
        <v>17500000</v>
      </c>
      <c r="F40" s="3">
        <f>F36*$C$6*(1+$H$6)</f>
        <v>17500000</v>
      </c>
      <c r="G40" s="3">
        <f>G36*$C$6*(1+$H$6)</f>
        <v>17500000</v>
      </c>
      <c r="H40" s="3">
        <f>H36*$C$6*(1+$H$6)</f>
        <v>17500000</v>
      </c>
    </row>
    <row r="41" spans="1:8" ht="15">
      <c r="A41" s="2" t="s">
        <v>30</v>
      </c>
      <c r="E41" s="3">
        <f>$C$7</f>
        <v>1000000</v>
      </c>
      <c r="F41" s="3">
        <f>$C$7*(1+$H$7)</f>
        <v>1000000</v>
      </c>
      <c r="G41" s="3">
        <f>$C$7*(1+$H$7)</f>
        <v>1000000</v>
      </c>
      <c r="H41" s="3">
        <f>$C$7*(1+$H$7)</f>
        <v>1000000</v>
      </c>
    </row>
    <row r="42" spans="1:8" ht="15">
      <c r="A42" s="2" t="s">
        <v>15</v>
      </c>
      <c r="E42" s="11">
        <f>C15</f>
        <v>2000000</v>
      </c>
      <c r="F42" s="11">
        <f>D15</f>
        <v>3200000</v>
      </c>
      <c r="G42" s="11">
        <f>E15</f>
        <v>1900000</v>
      </c>
      <c r="H42" s="11">
        <f>F15</f>
        <v>1200000</v>
      </c>
    </row>
    <row r="43" spans="1:8" ht="15">
      <c r="A43" s="2" t="s">
        <v>31</v>
      </c>
      <c r="E43" s="3">
        <f>E39-E40-E41-E42</f>
        <v>3500000</v>
      </c>
      <c r="F43" s="3">
        <f>F39-F40-F41-F42</f>
        <v>2300000</v>
      </c>
      <c r="G43" s="3">
        <f>G39-G40-G41-G42</f>
        <v>3600000</v>
      </c>
      <c r="H43" s="3">
        <f>H39-H40-H41-H42</f>
        <v>4300000</v>
      </c>
    </row>
    <row r="44" spans="1:8" ht="15">
      <c r="A44" s="2" t="s">
        <v>32</v>
      </c>
      <c r="E44" s="11">
        <f>E43*$H$3</f>
        <v>1400000</v>
      </c>
      <c r="F44" s="11">
        <f>F43*$H$3</f>
        <v>920000</v>
      </c>
      <c r="G44" s="11">
        <f>G43*$H$3</f>
        <v>1440000</v>
      </c>
      <c r="H44" s="11">
        <f>H43*$H$3</f>
        <v>1720000</v>
      </c>
    </row>
    <row r="45" spans="1:8" ht="15">
      <c r="A45" s="2" t="s">
        <v>33</v>
      </c>
      <c r="E45" s="3">
        <f>E43-E44</f>
        <v>2100000</v>
      </c>
      <c r="F45" s="3">
        <f>F43-F44</f>
        <v>1380000</v>
      </c>
      <c r="G45" s="3">
        <f>G43-G44</f>
        <v>2160000</v>
      </c>
      <c r="H45" s="3">
        <f>H43-H44</f>
        <v>2580000</v>
      </c>
    </row>
    <row r="46" spans="1:8" ht="15">
      <c r="A46" s="2" t="s">
        <v>34</v>
      </c>
      <c r="E46" s="11">
        <f>C15</f>
        <v>2000000</v>
      </c>
      <c r="F46" s="11">
        <f>D15</f>
        <v>3200000</v>
      </c>
      <c r="G46" s="11">
        <f>E15</f>
        <v>1900000</v>
      </c>
      <c r="H46" s="11">
        <f>F15</f>
        <v>1200000</v>
      </c>
    </row>
    <row r="47" spans="1:8" ht="15">
      <c r="A47" s="2" t="s">
        <v>41</v>
      </c>
      <c r="E47" s="3">
        <f>SUM(E45:E46)</f>
        <v>4100000</v>
      </c>
      <c r="F47" s="3">
        <f>SUM(F45:F46)</f>
        <v>4580000</v>
      </c>
      <c r="G47" s="3">
        <f>SUM(G45:G46)</f>
        <v>4060000</v>
      </c>
      <c r="H47" s="3">
        <f>SUM(H45:H46)</f>
        <v>3780000</v>
      </c>
    </row>
    <row r="49" ht="15">
      <c r="A49" s="10" t="s">
        <v>42</v>
      </c>
    </row>
    <row r="50" spans="1:8" ht="15">
      <c r="A50" s="2" t="s">
        <v>35</v>
      </c>
      <c r="H50" s="3">
        <f>C3</f>
        <v>3000000</v>
      </c>
    </row>
    <row r="51" spans="1:8" ht="15">
      <c r="A51" s="2" t="s">
        <v>36</v>
      </c>
      <c r="H51" s="11">
        <f>D25</f>
        <v>980000</v>
      </c>
    </row>
    <row r="52" spans="1:8" ht="15">
      <c r="A52" s="2" t="s">
        <v>37</v>
      </c>
      <c r="H52" s="3">
        <f>SUM(H50:H51)</f>
        <v>3980000</v>
      </c>
    </row>
    <row r="53" spans="4:8" ht="15">
      <c r="D53" s="8"/>
      <c r="E53" s="8"/>
      <c r="F53" s="8"/>
      <c r="G53" s="8"/>
      <c r="H53" s="8"/>
    </row>
    <row r="54" spans="1:8" ht="15.75" thickBot="1">
      <c r="A54" s="1" t="s">
        <v>38</v>
      </c>
      <c r="D54" s="12">
        <f>SUM(D32:D33)</f>
        <v>-13000000</v>
      </c>
      <c r="E54" s="12">
        <f>E47</f>
        <v>4100000</v>
      </c>
      <c r="F54" s="12">
        <f>F47</f>
        <v>4580000</v>
      </c>
      <c r="G54" s="12">
        <f>G47</f>
        <v>4060000</v>
      </c>
      <c r="H54" s="12">
        <f>SUM(H47,H52)</f>
        <v>7760000</v>
      </c>
    </row>
    <row r="55" ht="15.75" thickTop="1"/>
    <row r="57" spans="1:2" ht="15">
      <c r="A57" s="1" t="s">
        <v>47</v>
      </c>
      <c r="B57" s="13">
        <f>NPV(H4,E54:H54)+D54</f>
        <v>2862919.1995082274</v>
      </c>
    </row>
    <row r="58" spans="1:2" ht="15">
      <c r="A58" s="1" t="s">
        <v>48</v>
      </c>
      <c r="B58" s="14">
        <f>IRR(D54:H54)</f>
        <v>0.1884918115674009</v>
      </c>
    </row>
    <row r="60" s="15" customFormat="1" ht="18.75">
      <c r="A60" s="15" t="s">
        <v>66</v>
      </c>
    </row>
    <row r="61" spans="1:11" ht="15">
      <c r="A61" s="23"/>
      <c r="B61" s="59"/>
      <c r="C61" s="59"/>
      <c r="D61" s="16"/>
      <c r="E61" s="23"/>
      <c r="F61" s="24"/>
      <c r="G61" s="24"/>
      <c r="H61" s="17"/>
      <c r="I61" s="18"/>
      <c r="J61" s="18"/>
      <c r="K61" s="18"/>
    </row>
    <row r="62" spans="1:10" ht="25.5">
      <c r="A62" s="25" t="s">
        <v>67</v>
      </c>
      <c r="B62" s="26" t="s">
        <v>51</v>
      </c>
      <c r="C62" s="53" t="s">
        <v>56</v>
      </c>
      <c r="D62" s="28"/>
      <c r="E62" s="26" t="s">
        <v>52</v>
      </c>
      <c r="F62" s="53" t="s">
        <v>56</v>
      </c>
      <c r="G62" s="18"/>
      <c r="J62" s="27"/>
    </row>
    <row r="63" spans="1:10" ht="15">
      <c r="A63" s="28"/>
      <c r="B63" s="29"/>
      <c r="C63" s="54">
        <f>NPV(H4,E54:H54)+D54</f>
        <v>2862919.1995082274</v>
      </c>
      <c r="D63" s="55"/>
      <c r="E63" s="29"/>
      <c r="F63" s="54">
        <f>NPV(H4,E54:H54)+D54</f>
        <v>2862919.1995082274</v>
      </c>
      <c r="G63" s="18"/>
      <c r="J63" s="43"/>
    </row>
    <row r="64" spans="1:10" ht="15">
      <c r="A64" s="19">
        <v>-0.2</v>
      </c>
      <c r="B64" s="56">
        <f>B66*(1+A64)</f>
        <v>19200</v>
      </c>
      <c r="C64" s="49">
        <v>-6266293</v>
      </c>
      <c r="D64" s="55"/>
      <c r="E64" s="56">
        <f>E66*(1+A64)</f>
        <v>800000</v>
      </c>
      <c r="F64" s="49">
        <v>3243303</v>
      </c>
      <c r="G64" s="18"/>
      <c r="J64" s="44"/>
    </row>
    <row r="65" spans="1:10" ht="15">
      <c r="A65" s="19">
        <v>-0.1</v>
      </c>
      <c r="B65" s="56">
        <f>B66*(1+A65)</f>
        <v>21600</v>
      </c>
      <c r="C65" s="49">
        <v>-1701687</v>
      </c>
      <c r="D65" s="55"/>
      <c r="E65" s="56">
        <f>E66*(1+A65)</f>
        <v>900000</v>
      </c>
      <c r="F65" s="49">
        <v>3053111</v>
      </c>
      <c r="G65" s="18"/>
      <c r="J65" s="44"/>
    </row>
    <row r="66" spans="1:10" ht="15">
      <c r="A66" s="19">
        <v>0</v>
      </c>
      <c r="B66" s="56">
        <v>24000</v>
      </c>
      <c r="C66" s="49">
        <v>2862919</v>
      </c>
      <c r="D66" s="55"/>
      <c r="E66" s="56">
        <v>1000000</v>
      </c>
      <c r="F66" s="49">
        <v>2862919</v>
      </c>
      <c r="G66" s="18"/>
      <c r="J66" s="44"/>
    </row>
    <row r="67" spans="1:10" ht="15">
      <c r="A67" s="19">
        <v>0.1</v>
      </c>
      <c r="B67" s="56">
        <f>B66*(1+A67)</f>
        <v>26400.000000000004</v>
      </c>
      <c r="C67" s="49">
        <v>7427525</v>
      </c>
      <c r="D67" s="55"/>
      <c r="E67" s="56">
        <f>E66*(1+A67)</f>
        <v>1100000</v>
      </c>
      <c r="F67" s="49">
        <v>2672727</v>
      </c>
      <c r="G67" s="18"/>
      <c r="J67" s="44"/>
    </row>
    <row r="68" spans="1:10" ht="15">
      <c r="A68" s="19">
        <v>0.2</v>
      </c>
      <c r="B68" s="57">
        <f>B66*(1+A68)</f>
        <v>28800</v>
      </c>
      <c r="C68" s="50">
        <v>11992132</v>
      </c>
      <c r="D68" s="55"/>
      <c r="E68" s="57">
        <f>E66*(1+A68)</f>
        <v>1200000</v>
      </c>
      <c r="F68" s="50">
        <v>2482535</v>
      </c>
      <c r="G68" s="18"/>
      <c r="J68" s="44"/>
    </row>
    <row r="69" spans="1:10" ht="15">
      <c r="A69" s="19"/>
      <c r="B69" s="58"/>
      <c r="C69" s="58"/>
      <c r="D69" s="55"/>
      <c r="E69" s="58"/>
      <c r="F69" s="58"/>
      <c r="G69" s="18"/>
      <c r="J69" s="44"/>
    </row>
    <row r="70" spans="1:10" ht="15">
      <c r="A70" s="19"/>
      <c r="B70" s="58"/>
      <c r="C70" s="58"/>
      <c r="D70" s="55"/>
      <c r="E70" s="58"/>
      <c r="F70" s="58"/>
      <c r="G70" s="18"/>
      <c r="J70" s="44"/>
    </row>
    <row r="71" spans="1:10" ht="25.5">
      <c r="A71" s="25" t="s">
        <v>67</v>
      </c>
      <c r="B71" s="26" t="s">
        <v>50</v>
      </c>
      <c r="C71" s="53" t="s">
        <v>56</v>
      </c>
      <c r="D71" s="55"/>
      <c r="E71" s="58"/>
      <c r="F71" s="58"/>
      <c r="G71" s="18"/>
      <c r="J71" s="44"/>
    </row>
    <row r="72" spans="1:10" ht="15">
      <c r="A72" s="28"/>
      <c r="B72" s="29"/>
      <c r="C72" s="54">
        <f>NPV(H4,E54:H54)+D54</f>
        <v>2862919.1995082274</v>
      </c>
      <c r="D72" s="55"/>
      <c r="E72" s="58"/>
      <c r="F72" s="58"/>
      <c r="G72" s="18"/>
      <c r="J72" s="44"/>
    </row>
    <row r="73" spans="1:10" ht="15">
      <c r="A73" s="19">
        <v>-0.2</v>
      </c>
      <c r="B73" s="56">
        <f>B75*(1+A64)</f>
        <v>14000</v>
      </c>
      <c r="C73" s="49">
        <v>9519637</v>
      </c>
      <c r="D73" s="55"/>
      <c r="E73" s="58"/>
      <c r="F73" s="58"/>
      <c r="G73" s="18"/>
      <c r="J73" s="44"/>
    </row>
    <row r="74" spans="1:10" ht="15">
      <c r="A74" s="19">
        <v>-0.1</v>
      </c>
      <c r="B74" s="56">
        <f>B75*(1+A65)</f>
        <v>15750</v>
      </c>
      <c r="C74" s="49">
        <v>6191278</v>
      </c>
      <c r="D74" s="55"/>
      <c r="E74" s="58"/>
      <c r="F74" s="58"/>
      <c r="G74" s="18"/>
      <c r="J74" s="44"/>
    </row>
    <row r="75" spans="1:10" ht="15">
      <c r="A75" s="19">
        <v>0</v>
      </c>
      <c r="B75" s="56">
        <v>17500</v>
      </c>
      <c r="C75" s="49">
        <v>2862919</v>
      </c>
      <c r="D75" s="55"/>
      <c r="E75" s="58"/>
      <c r="F75" s="58"/>
      <c r="G75" s="18"/>
      <c r="J75" s="44"/>
    </row>
    <row r="76" spans="1:10" ht="15">
      <c r="A76" s="19">
        <v>0.1</v>
      </c>
      <c r="B76" s="56">
        <f>B75*(1+A67)</f>
        <v>19250</v>
      </c>
      <c r="C76" s="49">
        <v>-465440</v>
      </c>
      <c r="D76" s="55"/>
      <c r="E76" s="58"/>
      <c r="F76" s="58"/>
      <c r="G76" s="18"/>
      <c r="J76" s="44"/>
    </row>
    <row r="77" spans="1:10" ht="15">
      <c r="A77" s="19">
        <v>0.2</v>
      </c>
      <c r="B77" s="57">
        <f>B75*(1+A68)</f>
        <v>21000</v>
      </c>
      <c r="C77" s="50">
        <v>-3793798</v>
      </c>
      <c r="D77" s="55"/>
      <c r="E77" s="58"/>
      <c r="F77" s="58"/>
      <c r="G77" s="18"/>
      <c r="J77" s="44"/>
    </row>
    <row r="78" spans="1:10" ht="15">
      <c r="A78" s="19"/>
      <c r="B78" s="45"/>
      <c r="C78" s="44"/>
      <c r="D78" s="20"/>
      <c r="E78" s="45"/>
      <c r="F78" s="44"/>
      <c r="G78" s="18"/>
      <c r="J78" s="44"/>
    </row>
    <row r="79" spans="1:11" ht="15">
      <c r="A79" s="16"/>
      <c r="B79" s="16"/>
      <c r="C79" s="16"/>
      <c r="D79" s="20"/>
      <c r="E79" s="20"/>
      <c r="F79" s="16"/>
      <c r="I79" s="18"/>
      <c r="J79" s="18"/>
      <c r="K79" s="18"/>
    </row>
    <row r="80" spans="1:11" ht="15">
      <c r="A80" s="16" t="s">
        <v>55</v>
      </c>
      <c r="B80" s="16"/>
      <c r="C80" s="16"/>
      <c r="D80" s="20"/>
      <c r="E80" s="20"/>
      <c r="F80" s="16"/>
      <c r="I80" s="18"/>
      <c r="J80" s="18"/>
      <c r="K80" s="18"/>
    </row>
    <row r="81" spans="1:11" ht="15">
      <c r="A81" s="16"/>
      <c r="B81" s="30"/>
      <c r="C81" s="60" t="s">
        <v>63</v>
      </c>
      <c r="D81" s="61"/>
      <c r="E81" s="62"/>
      <c r="F81" s="31"/>
      <c r="I81" s="18"/>
      <c r="J81" s="18"/>
      <c r="K81" s="18"/>
    </row>
    <row r="82" spans="1:11" ht="15">
      <c r="A82" s="16"/>
      <c r="B82" s="32" t="s">
        <v>54</v>
      </c>
      <c r="C82" s="30" t="s">
        <v>58</v>
      </c>
      <c r="D82" s="30" t="s">
        <v>59</v>
      </c>
      <c r="E82" s="30" t="s">
        <v>53</v>
      </c>
      <c r="F82" s="33"/>
      <c r="I82" s="18"/>
      <c r="J82" s="18"/>
      <c r="K82" s="18"/>
    </row>
    <row r="83" spans="1:11" ht="15">
      <c r="A83" s="16"/>
      <c r="B83" s="34" t="s">
        <v>62</v>
      </c>
      <c r="C83" s="35" t="s">
        <v>60</v>
      </c>
      <c r="D83" s="35" t="s">
        <v>61</v>
      </c>
      <c r="E83" s="35" t="s">
        <v>57</v>
      </c>
      <c r="F83" s="33"/>
      <c r="I83" s="18"/>
      <c r="J83" s="18"/>
      <c r="K83" s="18"/>
    </row>
    <row r="84" spans="1:11" ht="15">
      <c r="A84" s="16"/>
      <c r="B84" s="36">
        <v>-0.2</v>
      </c>
      <c r="C84" s="49">
        <v>-6266293</v>
      </c>
      <c r="D84" s="49">
        <v>3243303</v>
      </c>
      <c r="E84" s="49">
        <v>9519637</v>
      </c>
      <c r="F84" s="21"/>
      <c r="I84" s="18"/>
      <c r="J84" s="18"/>
      <c r="K84" s="18"/>
    </row>
    <row r="85" spans="1:11" ht="15">
      <c r="A85" s="16"/>
      <c r="B85" s="37">
        <v>-0.1</v>
      </c>
      <c r="C85" s="49">
        <v>-1701687</v>
      </c>
      <c r="D85" s="49">
        <v>3053111</v>
      </c>
      <c r="E85" s="49">
        <v>6191278</v>
      </c>
      <c r="F85" s="21"/>
      <c r="I85" s="18"/>
      <c r="J85" s="18"/>
      <c r="K85" s="18"/>
    </row>
    <row r="86" spans="1:11" ht="15">
      <c r="A86" s="16"/>
      <c r="B86" s="38">
        <v>0</v>
      </c>
      <c r="C86" s="49">
        <v>2862919</v>
      </c>
      <c r="D86" s="49">
        <v>2862919</v>
      </c>
      <c r="E86" s="49">
        <v>2862919</v>
      </c>
      <c r="F86" s="39" t="s">
        <v>65</v>
      </c>
      <c r="G86" s="22"/>
      <c r="H86" s="22"/>
      <c r="I86" s="18"/>
      <c r="J86" s="18"/>
      <c r="K86" s="18"/>
    </row>
    <row r="87" spans="1:11" ht="15">
      <c r="A87" s="16"/>
      <c r="B87" s="37">
        <v>0.1</v>
      </c>
      <c r="C87" s="49">
        <v>7427525</v>
      </c>
      <c r="D87" s="49">
        <v>2672727</v>
      </c>
      <c r="E87" s="49">
        <v>-465440</v>
      </c>
      <c r="F87" s="21"/>
      <c r="G87" s="22"/>
      <c r="H87" s="22"/>
      <c r="I87" s="18"/>
      <c r="J87" s="18"/>
      <c r="K87" s="18"/>
    </row>
    <row r="88" spans="1:11" ht="15">
      <c r="A88" s="16"/>
      <c r="B88" s="37">
        <v>0.2</v>
      </c>
      <c r="C88" s="50">
        <v>11992132</v>
      </c>
      <c r="D88" s="50">
        <v>2482535</v>
      </c>
      <c r="E88" s="50">
        <v>-3793798</v>
      </c>
      <c r="F88" s="21"/>
      <c r="G88" s="22"/>
      <c r="H88" s="22"/>
      <c r="I88" s="18"/>
      <c r="J88" s="18"/>
      <c r="K88" s="18"/>
    </row>
    <row r="89" spans="1:11" ht="16.5">
      <c r="A89" s="16"/>
      <c r="B89" s="40"/>
      <c r="C89" s="51"/>
      <c r="D89" s="51"/>
      <c r="E89" s="51"/>
      <c r="F89" s="41"/>
      <c r="G89" s="41"/>
      <c r="H89" s="41"/>
      <c r="I89"/>
      <c r="J89"/>
      <c r="K89"/>
    </row>
    <row r="90" spans="1:11" ht="16.5">
      <c r="A90" s="16"/>
      <c r="B90" s="42" t="s">
        <v>64</v>
      </c>
      <c r="C90" s="29">
        <f>LARGE(C84:C88,1)-LARGE(C84:C88,5)</f>
        <v>18258425</v>
      </c>
      <c r="D90" s="29">
        <f>LARGE(D84:D88,1)-LARGE(D84:D88,5)</f>
        <v>760768</v>
      </c>
      <c r="E90" s="52">
        <f>LARGE(E84:E88,1)-LARGE(E84:E88,5)</f>
        <v>13313435</v>
      </c>
      <c r="F90" s="16"/>
      <c r="G90" s="16"/>
      <c r="H90" s="16"/>
      <c r="I90"/>
      <c r="J90"/>
      <c r="K90"/>
    </row>
    <row r="113" ht="18.75">
      <c r="A113" s="15" t="s">
        <v>72</v>
      </c>
    </row>
    <row r="114" spans="2:5" ht="15">
      <c r="B114" s="46" t="s">
        <v>71</v>
      </c>
      <c r="C114" s="46" t="s">
        <v>27</v>
      </c>
      <c r="D114" s="46" t="s">
        <v>5</v>
      </c>
      <c r="E114" s="46" t="s">
        <v>29</v>
      </c>
    </row>
    <row r="115" spans="1:5" ht="15">
      <c r="A115" s="2" t="s">
        <v>68</v>
      </c>
      <c r="B115" s="47">
        <v>0.25</v>
      </c>
      <c r="C115" s="48">
        <f>B68</f>
        <v>28800</v>
      </c>
      <c r="D115" s="48">
        <f>E68</f>
        <v>1200000</v>
      </c>
      <c r="E115" s="48">
        <f>B77</f>
        <v>21000</v>
      </c>
    </row>
    <row r="116" spans="1:5" ht="15">
      <c r="A116" s="2" t="s">
        <v>69</v>
      </c>
      <c r="B116" s="47">
        <v>0.5</v>
      </c>
      <c r="C116" s="48">
        <f>B66</f>
        <v>24000</v>
      </c>
      <c r="D116" s="48">
        <f>E66</f>
        <v>1000000</v>
      </c>
      <c r="E116" s="48">
        <f>B75</f>
        <v>17500</v>
      </c>
    </row>
    <row r="117" spans="1:5" ht="15">
      <c r="A117" s="2" t="s">
        <v>70</v>
      </c>
      <c r="B117" s="47">
        <v>0.25</v>
      </c>
      <c r="C117" s="48">
        <f>B64</f>
        <v>19200</v>
      </c>
      <c r="D117" s="48">
        <f>E64</f>
        <v>800000</v>
      </c>
      <c r="E117" s="48">
        <f>B73</f>
        <v>14000</v>
      </c>
    </row>
  </sheetData>
  <mergeCells count="4">
    <mergeCell ref="B61:C61"/>
    <mergeCell ref="C81:E81"/>
    <mergeCell ref="C12:F12"/>
    <mergeCell ref="D29:H29"/>
  </mergeCells>
  <printOptions/>
  <pageMargins left="0.75" right="0.75" top="1" bottom="1" header="0.5" footer="0.5"/>
  <pageSetup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Sung</dc:creator>
  <cp:keywords/>
  <dc:description/>
  <cp:lastModifiedBy>Judy Sung</cp:lastModifiedBy>
  <cp:lastPrinted>2006-04-05T04:49:25Z</cp:lastPrinted>
  <dcterms:created xsi:type="dcterms:W3CDTF">2006-04-05T02:13:30Z</dcterms:created>
  <dcterms:modified xsi:type="dcterms:W3CDTF">2006-04-05T17:09:33Z</dcterms:modified>
  <cp:category/>
  <cp:version/>
  <cp:contentType/>
  <cp:contentStatus/>
</cp:coreProperties>
</file>