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emo instructions" sheetId="1" r:id="rId1"/>
    <sheet name="Actuals" sheetId="2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<sst xmlns="http://schemas.openxmlformats.org/spreadsheetml/2006/main" count="68" uniqueCount="51">
  <si>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>2001 Budget</t>
  </si>
  <si>
    <t>Sales (units)</t>
  </si>
  <si>
    <t>Price</t>
  </si>
  <si>
    <t>Revenue</t>
  </si>
  <si>
    <t>Selling Expense</t>
  </si>
  <si>
    <t>Contribution Margin</t>
  </si>
  <si>
    <t xml:space="preserve">    CM %</t>
  </si>
  <si>
    <t xml:space="preserve">    </t>
  </si>
  <si>
    <t>G&amp;A</t>
  </si>
  <si>
    <t>Net Profit</t>
  </si>
  <si>
    <t>Fixed Mfg Overhead</t>
  </si>
  <si>
    <t xml:space="preserve">    Total Var Expense</t>
  </si>
  <si>
    <t>Hourly Wage</t>
  </si>
  <si>
    <t>Direct Labor Hours</t>
  </si>
  <si>
    <t>Westport Furniture</t>
  </si>
  <si>
    <t>File: SGMU I:\MSMFin642\Westport-Solution.XLS</t>
  </si>
  <si>
    <t>Explanations/Assumptions</t>
  </si>
  <si>
    <t>Avg Per Unit</t>
  </si>
  <si>
    <t>Wood</t>
  </si>
  <si>
    <t>Legs</t>
  </si>
  <si>
    <t>Notes:</t>
  </si>
  <si>
    <t>Factory Wages</t>
  </si>
  <si>
    <t>Var Mfg Overhead Applied</t>
  </si>
  <si>
    <t xml:space="preserve"> </t>
  </si>
  <si>
    <t>Variable Mfg Overhead POR</t>
  </si>
  <si>
    <t xml:space="preserve">      Var Mfg Overhead Budget</t>
  </si>
  <si>
    <t>Wages per Unit</t>
  </si>
  <si>
    <t xml:space="preserve">      POR </t>
  </si>
  <si>
    <t xml:space="preserve">      Labor Hours per Unit</t>
  </si>
  <si>
    <t xml:space="preserve">      Var Per Unit</t>
  </si>
  <si>
    <t>Prepared by: Steve M.</t>
  </si>
  <si>
    <t>2001 Actual</t>
  </si>
  <si>
    <t>Variance</t>
  </si>
  <si>
    <t>F</t>
  </si>
  <si>
    <t>U</t>
  </si>
  <si>
    <t>Actual VOH</t>
  </si>
  <si>
    <t>Last Updated: 1/13/02</t>
  </si>
  <si>
    <t>Actuals vs Budget Report</t>
  </si>
  <si>
    <t>Westport Variance Analysis Instructions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</si>
  <si>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Variance Calculations: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</si>
  <si>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Please prepare a Variance Analysis for Westport Furniture using the attached template (Wesport-Variance-Blank.xls).  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</si>
  <si>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You have been provided the year-end report comparing the actual results for 2001 versus the budget (we're pretending it's already Jan 2002!) (Westport-Actuals.xls).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</si>
  <si>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To do the variance analysis you'll need some data from the detailed Westport Budget (Westport-Budget-Solution.xls).  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</si>
  <si>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On the variance template, you need only enter data for the gray-highlighted cells; the rest of the cells are formulas that will automatically calculate all the variances for you.  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</si>
  <si>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Worth 20 pts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</si>
  <si>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Variance Research: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</si>
  <si>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Draft a memo to the Plant Manager asking questions that might help you explain these variances.  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</si>
  <si>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The questions should be specific; the spreadsheet provides you data than allows you to ask specific questions.  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</si>
  <si>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Example of less useful general question: “Why are we over budget on labor?” 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</si>
  <si>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Example of more useful, specific question: “Even after allowing for the lower volume, I noticed we were still unfavorable for direct labor.  It looks like it might have taken 150 more hours than we thought.  Can you give me any clues?” 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</si>
  <si>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Worth 20 pts; Please draft the memo in Microsoft Word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</si>
</sst>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[Red]\(0\)"/>
    <numFmt numFmtId="166" formatCode="&quot;$&quot;#,##0.0_);[Red]\(&quot;$&quot;#,##0.0\)"/>
    <numFmt numFmtId="167" formatCode="0.0"/>
    <numFmt numFmtId="168" formatCode="&quot;$&quot;#,##0.000"/>
    <numFmt numFmtId="169" formatCode="&quot;$&quot;#,##0.0000"/>
    <numFmt numFmtId="170" formatCode="&quot;$&quot;#,##0"/>
    <numFmt numFmtId="171" formatCode="&quot;$&quot;#,##0.000_);[Red]\(&quot;$&quot;#,##0.000\)"/>
    <numFmt numFmtId="172" formatCode="0.00000"/>
    <numFmt numFmtId="173" formatCode="0.0000"/>
    <numFmt numFmtId="174" formatCode="0.000"/>
    <numFmt numFmtId="175" formatCode="0.0%"/>
    <numFmt numFmtId="176" formatCode="&quot;$&quot;#,##0.0"/>
    <numFmt numFmtId="177" formatCode="#,##0;[Red]#,##0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%;[Red]0.0%"/>
    <numFmt numFmtId="182" formatCode="0.0%;[Red]\(0.0%\)"/>
    <numFmt numFmtId="183" formatCode="&quot;$&quot;#,##0.0000_);[Red]\(&quot;$&quot;#,##0.0000\)"/>
    <numFmt numFmtId="184" formatCode="#,##0.000_);[Red]\(#,##0.000\)"/>
    <numFmt numFmtId="185" formatCode="_(* #,##0.000_);_(* \(#,##0.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Wingdings"/>
      <family val="0"/>
    </font>
    <font>
      <sz val="7"/>
      <name val="Times New Roman"/>
      <family val="1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19" applyAlignment="1">
      <alignment/>
    </xf>
    <xf numFmtId="4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82" fontId="0" fillId="0" borderId="0" xfId="19" applyNumberFormat="1" applyAlignment="1">
      <alignment/>
    </xf>
    <xf numFmtId="182" fontId="0" fillId="0" borderId="0" xfId="0" applyNumberFormat="1" applyAlignment="1">
      <alignment/>
    </xf>
    <xf numFmtId="180" fontId="0" fillId="0" borderId="0" xfId="15" applyNumberFormat="1" applyFont="1" applyAlignment="1">
      <alignment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82" fontId="0" fillId="0" borderId="0" xfId="19" applyNumberFormat="1" applyFont="1" applyAlignment="1">
      <alignment/>
    </xf>
    <xf numFmtId="9" fontId="0" fillId="0" borderId="0" xfId="19" applyFont="1" applyAlignment="1">
      <alignment/>
    </xf>
    <xf numFmtId="180" fontId="0" fillId="0" borderId="0" xfId="15" applyNumberFormat="1" applyFont="1" applyAlignment="1">
      <alignment/>
    </xf>
    <xf numFmtId="164" fontId="0" fillId="0" borderId="0" xfId="0" applyNumberFormat="1" applyAlignment="1">
      <alignment horizontal="center" wrapText="1"/>
    </xf>
    <xf numFmtId="38" fontId="0" fillId="0" borderId="0" xfId="19" applyNumberFormat="1" applyAlignment="1">
      <alignment/>
    </xf>
    <xf numFmtId="164" fontId="0" fillId="0" borderId="0" xfId="0" applyNumberFormat="1" applyAlignment="1">
      <alignment horizontal="center"/>
    </xf>
    <xf numFmtId="8" fontId="0" fillId="0" borderId="0" xfId="19" applyNumberFormat="1" applyAlignment="1">
      <alignment/>
    </xf>
    <xf numFmtId="6" fontId="0" fillId="0" borderId="0" xfId="19" applyNumberFormat="1" applyAlignment="1">
      <alignment/>
    </xf>
    <xf numFmtId="38" fontId="0" fillId="0" borderId="0" xfId="19" applyNumberFormat="1" applyAlignment="1">
      <alignment/>
    </xf>
    <xf numFmtId="40" fontId="0" fillId="0" borderId="0" xfId="19" applyNumberFormat="1" applyAlignment="1">
      <alignment/>
    </xf>
    <xf numFmtId="9" fontId="0" fillId="0" borderId="0" xfId="19" applyAlignment="1">
      <alignment horizontal="center"/>
    </xf>
    <xf numFmtId="43" fontId="0" fillId="0" borderId="0" xfId="15" applyNumberFormat="1" applyAlignment="1">
      <alignment/>
    </xf>
    <xf numFmtId="6" fontId="0" fillId="0" borderId="0" xfId="0" applyNumberFormat="1" applyAlignment="1">
      <alignment horizontal="right"/>
    </xf>
    <xf numFmtId="16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15" applyNumberFormat="1" applyFont="1" applyAlignment="1">
      <alignment/>
    </xf>
    <xf numFmtId="40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4"/>
    </xf>
    <xf numFmtId="0" fontId="11" fillId="0" borderId="0" xfId="0" applyFont="1" applyAlignment="1">
      <alignment horizontal="left" indent="8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9"/>
  <sheetViews>
    <sheetView tabSelected="1" workbookViewId="0" topLeftCell="A1">
      <selection activeCell="D25" sqref="D25"/>
    </sheetView>
  </sheetViews>
  <sheetFormatPr defaultColWidth="9.140625" defaultRowHeight="12.75"/>
  <sheetData>
    <row r="4" ht="20.25">
      <c r="B4" s="47" t="s">
        <v>38</v>
      </c>
    </row>
    <row r="5" ht="15.75">
      <c r="B5" s="48"/>
    </row>
    <row r="6" ht="15.75">
      <c r="B6" s="48"/>
    </row>
    <row r="7" ht="15.75">
      <c r="B7" s="49" t="s">
        <v>39</v>
      </c>
    </row>
    <row r="8" ht="15.75">
      <c r="B8" s="50" t="s">
        <v>40</v>
      </c>
    </row>
    <row r="9" ht="15.75">
      <c r="B9" s="50" t="s">
        <v>41</v>
      </c>
    </row>
    <row r="10" ht="15.75">
      <c r="B10" s="50" t="s">
        <v>42</v>
      </c>
    </row>
    <row r="11" ht="15.75">
      <c r="B11" s="50" t="s">
        <v>43</v>
      </c>
    </row>
    <row r="12" ht="15.75">
      <c r="B12" s="50" t="s">
        <v>44</v>
      </c>
    </row>
    <row r="13" ht="15.75">
      <c r="B13" s="48"/>
    </row>
    <row r="14" ht="15.75">
      <c r="B14" s="49" t="s">
        <v>45</v>
      </c>
    </row>
    <row r="15" ht="15.75">
      <c r="B15" s="50" t="s">
        <v>46</v>
      </c>
    </row>
    <row r="16" ht="15.75">
      <c r="B16" s="50" t="s">
        <v>47</v>
      </c>
    </row>
    <row r="17" ht="15.75">
      <c r="B17" s="51" t="s">
        <v>48</v>
      </c>
    </row>
    <row r="18" ht="15.75">
      <c r="B18" s="51" t="s">
        <v>49</v>
      </c>
    </row>
    <row r="19" ht="15.75">
      <c r="B19" s="51" t="s">
        <v>50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6">
      <selection activeCell="A1" sqref="A1"/>
    </sheetView>
  </sheetViews>
  <sheetFormatPr defaultColWidth="9.140625" defaultRowHeight="12.75"/>
  <cols>
    <col min="1" max="1" width="25.7109375" style="0" customWidth="1"/>
    <col min="2" max="2" width="10.7109375" style="0" customWidth="1"/>
    <col min="3" max="5" width="10.7109375" style="2" customWidth="1"/>
    <col min="6" max="6" width="10.7109375" style="0" customWidth="1"/>
    <col min="7" max="7" width="7.7109375" style="2" customWidth="1"/>
    <col min="8" max="8" width="40.7109375" style="0" customWidth="1"/>
  </cols>
  <sheetData>
    <row r="1" spans="1:8" ht="18">
      <c r="A1" s="1" t="s">
        <v>14</v>
      </c>
      <c r="F1" s="6"/>
      <c r="H1" s="6" t="s">
        <v>36</v>
      </c>
    </row>
    <row r="2" spans="1:8" ht="18">
      <c r="A2" s="1" t="s">
        <v>37</v>
      </c>
      <c r="F2" s="6"/>
      <c r="H2" s="6" t="s">
        <v>30</v>
      </c>
    </row>
    <row r="3" ht="12.75">
      <c r="A3" s="6" t="s">
        <v>15</v>
      </c>
    </row>
    <row r="5" spans="2:8" ht="12.75">
      <c r="B5" s="4" t="s">
        <v>0</v>
      </c>
      <c r="C5" s="5"/>
      <c r="D5" s="5" t="s">
        <v>31</v>
      </c>
      <c r="E5" s="5"/>
      <c r="F5" s="5" t="s">
        <v>32</v>
      </c>
      <c r="G5" s="5"/>
      <c r="H5" s="4" t="s">
        <v>23</v>
      </c>
    </row>
    <row r="6" spans="1:8" ht="25.5">
      <c r="A6" s="19"/>
      <c r="B6" s="19"/>
      <c r="C6" s="20" t="s">
        <v>17</v>
      </c>
      <c r="D6" s="20"/>
      <c r="E6" s="20"/>
      <c r="F6" s="20"/>
      <c r="G6" s="31"/>
      <c r="H6" s="12" t="s">
        <v>16</v>
      </c>
    </row>
    <row r="7" spans="1:7" ht="12.75">
      <c r="A7" t="s">
        <v>1</v>
      </c>
      <c r="B7" s="30">
        <v>10000</v>
      </c>
      <c r="C7" s="27"/>
      <c r="D7" s="30">
        <v>9700</v>
      </c>
      <c r="E7" s="28"/>
      <c r="F7" s="32">
        <f>+D7-B7</f>
        <v>-300</v>
      </c>
      <c r="G7" s="33" t="s">
        <v>34</v>
      </c>
    </row>
    <row r="8" spans="1:7" ht="12.75">
      <c r="A8" t="s">
        <v>2</v>
      </c>
      <c r="B8" s="16"/>
      <c r="C8" s="41">
        <v>55.3</v>
      </c>
      <c r="D8" s="27"/>
      <c r="E8" s="26">
        <f>D9/D7</f>
        <v>54.05670103092783</v>
      </c>
      <c r="F8" s="34">
        <f>+E8-C8</f>
        <v>-1.243298969072164</v>
      </c>
      <c r="G8" s="33" t="s">
        <v>34</v>
      </c>
    </row>
    <row r="9" spans="1:8" ht="12.75">
      <c r="A9" t="s">
        <v>3</v>
      </c>
      <c r="B9" s="22">
        <f>B7*C8</f>
        <v>553000</v>
      </c>
      <c r="C9" s="41"/>
      <c r="D9" s="3">
        <v>524350</v>
      </c>
      <c r="E9" s="23"/>
      <c r="F9" s="35">
        <f>D9-B9</f>
        <v>-28650</v>
      </c>
      <c r="G9" s="33" t="s">
        <v>34</v>
      </c>
      <c r="H9" s="3"/>
    </row>
    <row r="10" spans="2:8" ht="12.75">
      <c r="B10" s="22"/>
      <c r="C10" s="41"/>
      <c r="E10" s="24"/>
      <c r="F10" s="24"/>
      <c r="G10" s="33"/>
      <c r="H10" s="9"/>
    </row>
    <row r="11" spans="1:8" ht="12.75">
      <c r="A11" t="s">
        <v>18</v>
      </c>
      <c r="B11" s="22">
        <f>+B$7*C11</f>
        <v>42440</v>
      </c>
      <c r="C11" s="41">
        <v>4.244</v>
      </c>
      <c r="D11" s="3">
        <v>39560</v>
      </c>
      <c r="E11" s="34">
        <f>D11/D$7</f>
        <v>4.078350515463917</v>
      </c>
      <c r="F11" s="35">
        <f aca="true" t="shared" si="0" ref="F11:F16">D11-B11</f>
        <v>-2880</v>
      </c>
      <c r="G11" s="11" t="s">
        <v>33</v>
      </c>
      <c r="H11" s="3"/>
    </row>
    <row r="12" spans="1:8" ht="12.75">
      <c r="A12" t="s">
        <v>19</v>
      </c>
      <c r="B12" s="22">
        <f>+B$7*C12</f>
        <v>120000</v>
      </c>
      <c r="C12" s="41">
        <v>12</v>
      </c>
      <c r="D12" s="3">
        <v>116700</v>
      </c>
      <c r="E12" s="34">
        <f aca="true" t="shared" si="1" ref="E12:E18">D12/D$7</f>
        <v>12.030927835051546</v>
      </c>
      <c r="F12" s="35">
        <f t="shared" si="0"/>
        <v>-3300</v>
      </c>
      <c r="G12" s="11" t="s">
        <v>33</v>
      </c>
      <c r="H12" s="3"/>
    </row>
    <row r="13" spans="1:8" ht="12.75">
      <c r="A13" t="s">
        <v>21</v>
      </c>
      <c r="B13" s="22">
        <f>+B$7*C13</f>
        <v>139831.99999999997</v>
      </c>
      <c r="C13" s="41">
        <f>+C30</f>
        <v>13.983199999999998</v>
      </c>
      <c r="D13" s="3">
        <v>139105</v>
      </c>
      <c r="E13" s="34">
        <f t="shared" si="1"/>
        <v>14.340721649484536</v>
      </c>
      <c r="F13" s="35">
        <f t="shared" si="0"/>
        <v>-726.9999999999709</v>
      </c>
      <c r="G13" s="11" t="s">
        <v>33</v>
      </c>
      <c r="H13" s="3"/>
    </row>
    <row r="14" spans="1:8" ht="12.75">
      <c r="A14" t="s">
        <v>22</v>
      </c>
      <c r="B14" s="22">
        <f>+B$7*C14</f>
        <v>10199.999999999998</v>
      </c>
      <c r="C14" s="41">
        <f>+C36</f>
        <v>1.0199999999999998</v>
      </c>
      <c r="D14" s="3">
        <v>10189</v>
      </c>
      <c r="E14" s="34">
        <f t="shared" si="1"/>
        <v>1.0504123711340205</v>
      </c>
      <c r="F14" s="35">
        <f t="shared" si="0"/>
        <v>-10.999999999998181</v>
      </c>
      <c r="G14" s="11" t="s">
        <v>33</v>
      </c>
      <c r="H14" s="3"/>
    </row>
    <row r="15" spans="1:8" ht="12.75">
      <c r="A15" t="s">
        <v>4</v>
      </c>
      <c r="B15" s="22">
        <f>+B$7*C15</f>
        <v>55300</v>
      </c>
      <c r="C15" s="41">
        <f>+C8*0.1</f>
        <v>5.53</v>
      </c>
      <c r="D15" s="3">
        <v>57450</v>
      </c>
      <c r="E15" s="34">
        <f t="shared" si="1"/>
        <v>5.922680412371134</v>
      </c>
      <c r="F15" s="35">
        <f t="shared" si="0"/>
        <v>2150</v>
      </c>
      <c r="G15" s="11" t="s">
        <v>34</v>
      </c>
      <c r="H15" s="7"/>
    </row>
    <row r="16" spans="1:8" ht="12.75">
      <c r="A16" t="s">
        <v>11</v>
      </c>
      <c r="B16" s="22">
        <f>SUM(B11:B15)</f>
        <v>367772</v>
      </c>
      <c r="C16" s="41">
        <f>B16/B$7</f>
        <v>36.7772</v>
      </c>
      <c r="D16" s="22">
        <f>SUM(D11:D15)</f>
        <v>363004</v>
      </c>
      <c r="E16" s="34">
        <f t="shared" si="1"/>
        <v>37.423092783505155</v>
      </c>
      <c r="F16" s="35">
        <f t="shared" si="0"/>
        <v>-4768</v>
      </c>
      <c r="G16" s="11" t="s">
        <v>33</v>
      </c>
      <c r="H16" s="3"/>
    </row>
    <row r="17" spans="2:8" ht="12.75">
      <c r="B17" s="22"/>
      <c r="C17" s="29"/>
      <c r="D17" s="36"/>
      <c r="E17" s="34"/>
      <c r="F17" s="37"/>
      <c r="G17" s="38"/>
      <c r="H17" s="3"/>
    </row>
    <row r="18" spans="1:8" ht="12.75">
      <c r="A18" t="s">
        <v>5</v>
      </c>
      <c r="B18" s="22">
        <f>+B9-B16</f>
        <v>185228</v>
      </c>
      <c r="C18" s="42">
        <f>B18/B$7</f>
        <v>18.5228</v>
      </c>
      <c r="D18" s="3">
        <f>+D9-D16</f>
        <v>161346</v>
      </c>
      <c r="E18" s="34">
        <f t="shared" si="1"/>
        <v>16.633608247422682</v>
      </c>
      <c r="F18" s="35">
        <f>D18-B18</f>
        <v>-23882</v>
      </c>
      <c r="G18" s="11" t="s">
        <v>34</v>
      </c>
      <c r="H18" s="3"/>
    </row>
    <row r="19" spans="1:8" ht="12.75">
      <c r="A19" t="s">
        <v>6</v>
      </c>
      <c r="B19" s="29">
        <f>+B18/B9</f>
        <v>0.3349511754068716</v>
      </c>
      <c r="C19" s="27"/>
      <c r="D19" s="17">
        <f>+D18/D9</f>
        <v>0.3077066844664823</v>
      </c>
      <c r="E19" s="24"/>
      <c r="F19" s="24"/>
      <c r="G19" s="33"/>
      <c r="H19" s="17"/>
    </row>
    <row r="20" spans="1:8" ht="12.75">
      <c r="A20" t="s">
        <v>7</v>
      </c>
      <c r="B20" s="22"/>
      <c r="C20" s="27"/>
      <c r="D20" s="3"/>
      <c r="E20" s="24"/>
      <c r="F20" s="24"/>
      <c r="G20" s="33"/>
      <c r="H20" s="3"/>
    </row>
    <row r="21" spans="1:8" ht="12.75">
      <c r="A21" t="s">
        <v>10</v>
      </c>
      <c r="B21" s="22">
        <v>55000</v>
      </c>
      <c r="C21" s="27"/>
      <c r="D21" s="22">
        <v>47101</v>
      </c>
      <c r="E21" s="23"/>
      <c r="F21" s="35">
        <f>D21-B21</f>
        <v>-7899</v>
      </c>
      <c r="G21" s="33" t="s">
        <v>33</v>
      </c>
      <c r="H21" s="3"/>
    </row>
    <row r="22" spans="1:8" ht="12.75">
      <c r="A22" t="s">
        <v>8</v>
      </c>
      <c r="B22" s="22">
        <v>60000</v>
      </c>
      <c r="C22" s="27"/>
      <c r="D22" s="22">
        <v>104679</v>
      </c>
      <c r="E22" s="23"/>
      <c r="F22" s="35">
        <f>D22-B22</f>
        <v>44679</v>
      </c>
      <c r="G22" s="33" t="s">
        <v>34</v>
      </c>
      <c r="H22" s="3"/>
    </row>
    <row r="23" spans="2:8" ht="12.75">
      <c r="B23" s="22"/>
      <c r="C23" s="27"/>
      <c r="D23" s="3"/>
      <c r="E23" s="24"/>
      <c r="F23" s="24"/>
      <c r="G23" s="33"/>
      <c r="H23" s="3"/>
    </row>
    <row r="24" spans="1:8" ht="12.75">
      <c r="A24" t="s">
        <v>9</v>
      </c>
      <c r="B24" s="22">
        <f>+B18-B21-B22</f>
        <v>70228</v>
      </c>
      <c r="C24" s="27"/>
      <c r="D24" s="3">
        <f>+D18-D21-D22</f>
        <v>9566</v>
      </c>
      <c r="E24" s="23"/>
      <c r="F24" s="35">
        <f>D24-B24</f>
        <v>-60662</v>
      </c>
      <c r="G24" s="33" t="s">
        <v>34</v>
      </c>
      <c r="H24" s="3"/>
    </row>
    <row r="25" spans="2:7" ht="12.75">
      <c r="B25" s="16"/>
      <c r="C25" s="27"/>
      <c r="E25" s="24"/>
      <c r="F25" s="24"/>
      <c r="G25" s="33"/>
    </row>
    <row r="26" spans="1:7" ht="12.75">
      <c r="A26" s="8" t="s">
        <v>20</v>
      </c>
      <c r="B26" s="16"/>
      <c r="C26" s="27"/>
      <c r="E26" s="24"/>
      <c r="F26" s="24"/>
      <c r="G26" s="33"/>
    </row>
    <row r="27" spans="1:7" ht="12.75">
      <c r="A27" s="8"/>
      <c r="B27" s="16"/>
      <c r="C27" s="27"/>
      <c r="E27" s="24"/>
      <c r="F27" s="24"/>
      <c r="G27" s="33"/>
    </row>
    <row r="28" spans="1:8" ht="12.75">
      <c r="A28" t="s">
        <v>13</v>
      </c>
      <c r="B28" s="30">
        <f>B7*C28</f>
        <v>14000</v>
      </c>
      <c r="C28" s="43">
        <v>1.4</v>
      </c>
      <c r="D28" s="10">
        <v>13985</v>
      </c>
      <c r="E28" s="39">
        <f>D28/D7</f>
        <v>1.4417525773195876</v>
      </c>
      <c r="F28" s="32">
        <f>D28-B28</f>
        <v>-15</v>
      </c>
      <c r="G28" s="18" t="s">
        <v>33</v>
      </c>
      <c r="H28" s="25"/>
    </row>
    <row r="29" spans="1:7" ht="12.75">
      <c r="A29" t="s">
        <v>12</v>
      </c>
      <c r="B29" s="16"/>
      <c r="C29" s="42">
        <v>9.988</v>
      </c>
      <c r="E29" s="34">
        <f>D13/D28</f>
        <v>9.946728637826242</v>
      </c>
      <c r="F29" s="34">
        <f>E29-C29</f>
        <v>-0.04127136217375771</v>
      </c>
      <c r="G29" s="11" t="s">
        <v>33</v>
      </c>
    </row>
    <row r="30" spans="1:7" ht="12.75">
      <c r="A30" t="s">
        <v>26</v>
      </c>
      <c r="B30" s="16"/>
      <c r="C30" s="42">
        <f>+C28*C29</f>
        <v>13.983199999999998</v>
      </c>
      <c r="E30" s="27">
        <f>+E28*E29</f>
        <v>14.340721649484536</v>
      </c>
      <c r="F30" s="34">
        <f>E30-C30</f>
        <v>0.35752164948453746</v>
      </c>
      <c r="G30" s="11" t="s">
        <v>34</v>
      </c>
    </row>
    <row r="31" spans="2:7" ht="12.75">
      <c r="B31" s="16"/>
      <c r="C31" s="27"/>
      <c r="E31" s="24"/>
      <c r="F31" s="24"/>
      <c r="G31" s="11"/>
    </row>
    <row r="32" spans="1:8" ht="12.75">
      <c r="A32" t="s">
        <v>24</v>
      </c>
      <c r="B32" s="22"/>
      <c r="C32" s="22"/>
      <c r="D32" s="40" t="s">
        <v>35</v>
      </c>
      <c r="E32" s="24"/>
      <c r="F32" s="24"/>
      <c r="G32" s="33"/>
      <c r="H32" s="3"/>
    </row>
    <row r="33" spans="1:8" ht="12.75">
      <c r="A33" t="s">
        <v>25</v>
      </c>
      <c r="B33" s="22">
        <v>10200</v>
      </c>
      <c r="C33" s="22"/>
      <c r="D33" s="22">
        <v>10367</v>
      </c>
      <c r="E33" s="23"/>
      <c r="F33" s="35">
        <f>D33-B33</f>
        <v>167</v>
      </c>
      <c r="G33" s="33" t="s">
        <v>34</v>
      </c>
      <c r="H33" s="3"/>
    </row>
    <row r="34" spans="1:7" ht="12.75">
      <c r="A34" t="s">
        <v>27</v>
      </c>
      <c r="B34" s="26"/>
      <c r="C34" s="42">
        <f>+B33/B28</f>
        <v>0.7285714285714285</v>
      </c>
      <c r="D34" s="21"/>
      <c r="E34" s="27">
        <f>+D33/D28</f>
        <v>0.7412942438326778</v>
      </c>
      <c r="F34" s="23"/>
      <c r="G34" s="33"/>
    </row>
    <row r="35" spans="1:7" ht="12.75">
      <c r="A35" t="s">
        <v>28</v>
      </c>
      <c r="B35" s="26"/>
      <c r="C35" s="44">
        <f>+C28</f>
        <v>1.4</v>
      </c>
      <c r="E35" s="24"/>
      <c r="F35" s="24"/>
      <c r="G35" s="33"/>
    </row>
    <row r="36" spans="1:7" ht="12.75">
      <c r="A36" t="s">
        <v>29</v>
      </c>
      <c r="B36" s="26"/>
      <c r="C36" s="42">
        <f>+C34*C35</f>
        <v>1.0199999999999998</v>
      </c>
      <c r="E36" s="24"/>
      <c r="F36" s="24"/>
      <c r="G36" s="33"/>
    </row>
    <row r="37" spans="2:5" ht="12.75">
      <c r="B37" s="16"/>
      <c r="C37" s="27"/>
      <c r="D37" s="27"/>
      <c r="E37" s="27"/>
    </row>
    <row r="38" spans="1:4" ht="12.75">
      <c r="A38" t="s">
        <v>18</v>
      </c>
      <c r="B38" s="46">
        <v>80000</v>
      </c>
      <c r="C38" s="45"/>
      <c r="D38" s="46">
        <v>77450</v>
      </c>
    </row>
    <row r="39" spans="1:4" ht="12.75">
      <c r="A39" s="16" t="s">
        <v>19</v>
      </c>
      <c r="B39" s="46">
        <v>40000</v>
      </c>
      <c r="C39" s="45"/>
      <c r="D39" s="46">
        <v>39100</v>
      </c>
    </row>
    <row r="42" spans="3:7" ht="12.75">
      <c r="C42" s="13"/>
      <c r="D42" s="13"/>
      <c r="E42" s="13"/>
      <c r="G42" s="15"/>
    </row>
    <row r="45" spans="3:8" ht="12.75">
      <c r="C45" s="14"/>
      <c r="D45" s="14"/>
      <c r="E45" s="14"/>
      <c r="G45" s="14"/>
      <c r="H45" s="15"/>
    </row>
    <row r="47" ht="12.75">
      <c r="A47" s="8"/>
    </row>
    <row r="49" spans="3:8" ht="12.75">
      <c r="C49" s="14"/>
      <c r="D49" s="14"/>
      <c r="E49" s="14"/>
      <c r="G49" s="14"/>
      <c r="H49" s="15"/>
    </row>
    <row r="50" ht="12.75">
      <c r="H50" s="2"/>
    </row>
    <row r="51" ht="12.75">
      <c r="H51" s="2"/>
    </row>
    <row r="52" ht="12.75">
      <c r="H52" s="2"/>
    </row>
    <row r="55" spans="3:7" ht="12.75">
      <c r="C55" s="13"/>
      <c r="D55" s="13"/>
      <c r="E55" s="13"/>
      <c r="F55" s="13"/>
      <c r="G55" s="15"/>
    </row>
  </sheetData>
  <printOptions/>
  <pageMargins left="0.75" right="0.75" top="1" bottom="1" header="0.5" footer="0.5"/>
  <pageSetup fitToHeight="1" fitToWidth="1" horizontalDpi="300" verticalDpi="300" orientation="landscape" scale="9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Westport Budget Spreadsheet</dc:title>
  <dc:subject/>
  <dc:creator>Stephen G. Morrissette</dc:creator>
  <cp:keywords/>
  <dc:description/>
  <cp:lastModifiedBy>Eric J Peterson</cp:lastModifiedBy>
  <cp:lastPrinted>2001-03-13T23:52:42Z</cp:lastPrinted>
  <dcterms:created xsi:type="dcterms:W3CDTF">2000-09-05T04:44:03Z</dcterms:created>
  <dcterms:modified xsi:type="dcterms:W3CDTF">2005-10-03T18:35:16Z</dcterms:modified>
  <cp:category/>
  <cp:version/>
  <cp:contentType/>
  <cp:contentStatus/>
</cp:coreProperties>
</file>