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840" windowWidth="1483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<sst xmlns="http://schemas.openxmlformats.org/spreadsheetml/2006/main" count="73" uniqueCount="52">
  <si>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CBM Actual Cash Collection</t>
  </si>
  <si>
    <t>Sales</t>
  </si>
  <si>
    <t>Collections                           10%</t>
  </si>
  <si>
    <t>Total Cash Inflows</t>
  </si>
  <si>
    <t>CBM Cash Outflows</t>
  </si>
  <si>
    <t>Raw Materials &amp; Labor</t>
  </si>
  <si>
    <t xml:space="preserve">Payment for materials month after </t>
  </si>
  <si>
    <t>Administration</t>
  </si>
  <si>
    <t>Lease Payments</t>
  </si>
  <si>
    <t>Plant Investment</t>
  </si>
  <si>
    <t>Income Taxes</t>
  </si>
  <si>
    <t>Misc</t>
  </si>
  <si>
    <t xml:space="preserve">Total Cash Outflows </t>
  </si>
  <si>
    <t>Net Cash Gain (Loss)</t>
  </si>
  <si>
    <t>Beginning cash on hand</t>
  </si>
  <si>
    <t>Net cash gain (loss)</t>
  </si>
  <si>
    <t>Cash ending balance</t>
  </si>
  <si>
    <t>Cash Required</t>
  </si>
  <si>
    <t>Financing Requirement/Surplus</t>
  </si>
  <si>
    <t>b. Prepare an estimate of the required financing needs (or excess funds) for each month during the budget period.</t>
  </si>
  <si>
    <t>c. Based on you findings in part b, will the company need any outside financing? What is the minimum line of credit that CBM will need?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</si>
  <si>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</si>
  <si>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</si>
  <si>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</si>
  <si>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</si>
  <si>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</si>
  <si>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</si>
  <si>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</si>
  <si>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</si>
  <si>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</si>
  <si>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sum of sources- uses=</t>
  </si>
  <si>
    <t>Sources - Uses=</t>
  </si>
  <si>
    <t>Cash at start of period</t>
  </si>
  <si>
    <t>Change in cash balance during the month</t>
  </si>
  <si>
    <t>Cash at end of period</t>
  </si>
  <si>
    <t>Minimum cash balance at all times=</t>
  </si>
  <si>
    <t>Loan repaid</t>
  </si>
  <si>
    <t>Cumulative financing required</t>
  </si>
  <si>
    <t>Cash at the end of period after financing/paying back the loan</t>
  </si>
  <si>
    <t>Excess cash (from the minimum requirement) after paying back the loan</t>
  </si>
  <si>
    <t>Required financing needs and excess cash position</t>
  </si>
  <si>
    <t>Month</t>
  </si>
  <si>
    <t>Cumulative Financing Required</t>
  </si>
  <si>
    <t>New financing required</t>
  </si>
  <si>
    <t>Excess cash</t>
  </si>
  <si>
    <t>Note:</t>
  </si>
  <si>
    <t xml:space="preserve">The company will need outside financing </t>
  </si>
  <si>
    <t>Maximum loan will be at the end of June=</t>
  </si>
  <si>
    <t>The company can start repaying the loan from the excess cash generated after July</t>
  </si>
  <si>
    <t>A line of credit sets a maximum amount of funds available from the bank, to be used when needed</t>
  </si>
  <si>
    <t>Minimum line of credit=</t>
  </si>
  <si>
    <t xml:space="preserve">a. Prepare a monthly cash budget for Cyrus Brown Manufacturing for the nine month period, March through November.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</si>
</sst>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01" formatCode="mmmm"/>
    <numFmt numFmtId="250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01" fontId="1" fillId="0" borderId="1" xfId="0" applyNumberFormat="1" applyFont="1" applyFill="1" applyBorder="1" applyAlignment="1" applyProtection="1">
      <alignment horizontal="right"/>
      <protection locked="0"/>
    </xf>
    <xf numFmtId="5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Border="1" applyAlignment="1" applyProtection="1">
      <alignment/>
      <protection locked="0"/>
    </xf>
    <xf numFmtId="38" fontId="0" fillId="0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38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38" fontId="0" fillId="0" borderId="0" xfId="0" applyNumberFormat="1" applyFont="1" applyFill="1" applyBorder="1" applyAlignment="1" applyProtection="1">
      <alignment/>
      <protection locked="0"/>
    </xf>
    <xf numFmtId="9" fontId="0" fillId="0" borderId="2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38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horizontal="justify" vertical="top" wrapText="1"/>
    </xf>
    <xf numFmtId="0" fontId="0" fillId="0" borderId="6" xfId="0" applyFont="1" applyBorder="1" applyAlignment="1">
      <alignment horizontal="justify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6" fontId="7" fillId="0" borderId="8" xfId="0" applyNumberFormat="1" applyFont="1" applyFill="1" applyBorder="1" applyAlignment="1">
      <alignment horizontal="center" vertical="top"/>
    </xf>
    <xf numFmtId="6" fontId="0" fillId="0" borderId="9" xfId="0" applyNumberFormat="1" applyFont="1" applyFill="1" applyBorder="1" applyAlignment="1" applyProtection="1">
      <alignment horizontal="right"/>
      <protection locked="0"/>
    </xf>
    <xf numFmtId="6" fontId="0" fillId="0" borderId="8" xfId="0" applyNumberFormat="1" applyFont="1" applyFill="1" applyBorder="1" applyAlignment="1" applyProtection="1">
      <alignment horizontal="right"/>
      <protection locked="0"/>
    </xf>
    <xf numFmtId="6" fontId="0" fillId="0" borderId="8" xfId="0" applyNumberFormat="1" applyFont="1" applyFill="1" applyBorder="1" applyAlignment="1">
      <alignment horizontal="center" vertical="top"/>
    </xf>
    <xf numFmtId="6" fontId="0" fillId="0" borderId="10" xfId="0" applyNumberFormat="1" applyFont="1" applyFill="1" applyBorder="1" applyAlignment="1">
      <alignment horizontal="center" vertical="top"/>
    </xf>
    <xf numFmtId="6" fontId="0" fillId="0" borderId="0" xfId="0" applyNumberFormat="1" applyFont="1" applyAlignment="1">
      <alignment vertical="top"/>
    </xf>
    <xf numFmtId="0" fontId="0" fillId="0" borderId="8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6" fontId="0" fillId="3" borderId="8" xfId="0" applyNumberFormat="1" applyFont="1" applyFill="1" applyBorder="1" applyAlignment="1">
      <alignment horizontal="center" vertical="top"/>
    </xf>
    <xf numFmtId="0" fontId="0" fillId="0" borderId="8" xfId="0" applyFont="1" applyBorder="1" applyAlignment="1">
      <alignment vertical="top" wrapText="1"/>
    </xf>
    <xf numFmtId="6" fontId="0" fillId="0" borderId="8" xfId="0" applyNumberFormat="1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6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6" fontId="1" fillId="3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6" fontId="0" fillId="3" borderId="20" xfId="0" applyNumberFormat="1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horizontal="center" vertical="top" wrapText="1"/>
    </xf>
    <xf numFmtId="0" fontId="0" fillId="3" borderId="22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6" fontId="0" fillId="3" borderId="24" xfId="0" applyNumberFormat="1" applyFont="1" applyFill="1" applyBorder="1" applyAlignment="1">
      <alignment vertical="top"/>
    </xf>
    <xf numFmtId="0" fontId="0" fillId="2" borderId="0" xfId="0" applyFill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250" fontId="1" fillId="4" borderId="0" xfId="0" applyNumberFormat="1" applyFont="1" applyFill="1" applyAlignment="1">
      <alignment vertical="top"/>
    </xf>
    <xf numFmtId="0" fontId="0" fillId="0" borderId="15" xfId="0" applyFont="1" applyBorder="1" applyAlignment="1">
      <alignment horizontal="center" vertical="top"/>
    </xf>
    <xf numFmtId="6" fontId="1" fillId="0" borderId="26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250" fontId="1" fillId="0" borderId="26" xfId="0" applyNumberFormat="1" applyFont="1" applyBorder="1" applyAlignment="1">
      <alignment horizontal="center" vertical="top" wrapText="1"/>
    </xf>
    <xf numFmtId="250" fontId="1" fillId="0" borderId="8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6" fontId="1" fillId="4" borderId="0" xfId="0" applyNumberFormat="1" applyFont="1" applyFill="1" applyAlignment="1">
      <alignment vertical="top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C9" sqref="C9"/>
    </sheetView>
  </sheetViews>
  <sheetFormatPr defaultColWidth="9.140625" defaultRowHeight="12.75"/>
  <cols>
    <col min="1" max="1" width="29.140625" style="2" customWidth="1"/>
    <col min="2" max="2" width="11.7109375" style="4" customWidth="1"/>
    <col min="3" max="3" width="12.28125" style="4" customWidth="1"/>
    <col min="4" max="4" width="11.421875" style="4" customWidth="1"/>
    <col min="5" max="5" width="11.140625" style="4" customWidth="1"/>
    <col min="6" max="6" width="11.7109375" style="4" customWidth="1"/>
    <col min="7" max="7" width="11.140625" style="4" customWidth="1"/>
    <col min="8" max="8" width="11.00390625" style="4" customWidth="1"/>
    <col min="9" max="9" width="11.8515625" style="4" customWidth="1"/>
    <col min="10" max="10" width="11.28125" style="4" customWidth="1"/>
    <col min="11" max="11" width="30.57421875" style="1" customWidth="1"/>
    <col min="12" max="12" width="25.57421875" style="1" customWidth="1"/>
    <col min="13" max="16384" width="11.421875" style="0" customWidth="1"/>
  </cols>
  <sheetData>
    <row r="1" spans="2:9" ht="25.5" customHeight="1">
      <c r="B1" s="22" t="s">
        <v>51</v>
      </c>
      <c r="C1" s="81"/>
      <c r="D1" s="81"/>
      <c r="E1" s="81"/>
      <c r="F1" s="81"/>
      <c r="G1" s="81"/>
      <c r="H1" s="81"/>
      <c r="I1" s="81"/>
    </row>
    <row r="3" spans="1:4" ht="30.75" customHeight="1">
      <c r="A3" s="3" t="s">
        <v>0</v>
      </c>
      <c r="B3" s="17"/>
      <c r="C3" s="17"/>
      <c r="D3" s="18"/>
    </row>
    <row r="4" spans="2:10" ht="18.75" customHeight="1">
      <c r="B4" s="5">
        <v>38412</v>
      </c>
      <c r="C4" s="5">
        <v>38443</v>
      </c>
      <c r="D4" s="5">
        <v>38473</v>
      </c>
      <c r="E4" s="5">
        <v>38504</v>
      </c>
      <c r="F4" s="5">
        <v>38534</v>
      </c>
      <c r="G4" s="5">
        <v>38565</v>
      </c>
      <c r="H4" s="5">
        <v>38596</v>
      </c>
      <c r="I4" s="5">
        <v>38626</v>
      </c>
      <c r="J4" s="5">
        <v>38657</v>
      </c>
    </row>
    <row r="5" spans="1:10" ht="15" customHeight="1">
      <c r="A5" s="2" t="s">
        <v>1</v>
      </c>
      <c r="B5" s="6">
        <v>250000</v>
      </c>
      <c r="C5" s="6">
        <v>275000</v>
      </c>
      <c r="D5" s="6">
        <v>320000</v>
      </c>
      <c r="E5" s="6">
        <v>450000</v>
      </c>
      <c r="F5" s="6">
        <v>575000</v>
      </c>
      <c r="G5" s="6">
        <v>700000</v>
      </c>
      <c r="H5" s="6">
        <v>825000</v>
      </c>
      <c r="I5" s="6">
        <v>350000</v>
      </c>
      <c r="J5" s="6">
        <v>285000</v>
      </c>
    </row>
    <row r="6" spans="1:12" ht="15" customHeight="1">
      <c r="A6" s="2" t="s">
        <v>2</v>
      </c>
      <c r="B6" s="9">
        <v>25000</v>
      </c>
      <c r="C6" s="9">
        <v>27500</v>
      </c>
      <c r="D6" s="9">
        <v>32000</v>
      </c>
      <c r="E6" s="9">
        <v>45000</v>
      </c>
      <c r="F6" s="9">
        <v>57500</v>
      </c>
      <c r="G6" s="9">
        <v>70000</v>
      </c>
      <c r="H6" s="9">
        <v>82500</v>
      </c>
      <c r="I6" s="9">
        <v>35000</v>
      </c>
      <c r="J6" s="9">
        <v>28500</v>
      </c>
      <c r="K6" s="8"/>
      <c r="L6" s="8"/>
    </row>
    <row r="7" spans="1:12" ht="15" customHeight="1">
      <c r="A7" s="10">
        <v>0.65</v>
      </c>
      <c r="B7" s="9"/>
      <c r="C7" s="9">
        <f aca="true" t="shared" si="0" ref="C7:J7">0.65*B5</f>
        <v>162500</v>
      </c>
      <c r="D7" s="9">
        <f t="shared" si="0"/>
        <v>178750</v>
      </c>
      <c r="E7" s="9">
        <f t="shared" si="0"/>
        <v>208000</v>
      </c>
      <c r="F7" s="9">
        <f t="shared" si="0"/>
        <v>292500</v>
      </c>
      <c r="G7" s="9">
        <f t="shared" si="0"/>
        <v>373750</v>
      </c>
      <c r="H7" s="9">
        <f t="shared" si="0"/>
        <v>455000</v>
      </c>
      <c r="I7" s="9">
        <f t="shared" si="0"/>
        <v>536250</v>
      </c>
      <c r="J7" s="9">
        <f t="shared" si="0"/>
        <v>227500</v>
      </c>
      <c r="K7" s="8"/>
      <c r="L7" s="8"/>
    </row>
    <row r="8" spans="1:13" ht="15" customHeight="1">
      <c r="A8" s="16">
        <v>0.25</v>
      </c>
      <c r="B8" s="19"/>
      <c r="C8" s="19"/>
      <c r="D8" s="19">
        <f aca="true" t="shared" si="1" ref="D8:J8">0.25*B5</f>
        <v>62500</v>
      </c>
      <c r="E8" s="19">
        <f t="shared" si="1"/>
        <v>68750</v>
      </c>
      <c r="F8" s="19">
        <f t="shared" si="1"/>
        <v>80000</v>
      </c>
      <c r="G8" s="19">
        <f t="shared" si="1"/>
        <v>112500</v>
      </c>
      <c r="H8" s="19">
        <f t="shared" si="1"/>
        <v>143750</v>
      </c>
      <c r="I8" s="19">
        <f t="shared" si="1"/>
        <v>175000</v>
      </c>
      <c r="J8" s="19">
        <f t="shared" si="1"/>
        <v>206250</v>
      </c>
      <c r="K8" s="9"/>
      <c r="L8" s="9"/>
      <c r="M8" s="7"/>
    </row>
    <row r="9" spans="1:12" ht="24.75" customHeight="1">
      <c r="A9" s="2" t="s">
        <v>3</v>
      </c>
      <c r="B9" s="9">
        <f>SUM(B6)</f>
        <v>25000</v>
      </c>
      <c r="C9" s="9">
        <f>SUM(C6:C7)</f>
        <v>190000</v>
      </c>
      <c r="D9" s="9">
        <f aca="true" t="shared" si="2" ref="D9:J9">SUM(D6:D8)</f>
        <v>273250</v>
      </c>
      <c r="E9" s="9">
        <f t="shared" si="2"/>
        <v>321750</v>
      </c>
      <c r="F9" s="9">
        <f t="shared" si="2"/>
        <v>430000</v>
      </c>
      <c r="G9" s="9">
        <f t="shared" si="2"/>
        <v>556250</v>
      </c>
      <c r="H9" s="9">
        <f t="shared" si="2"/>
        <v>681250</v>
      </c>
      <c r="I9" s="9">
        <f t="shared" si="2"/>
        <v>746250</v>
      </c>
      <c r="J9" s="9">
        <f t="shared" si="2"/>
        <v>462250</v>
      </c>
      <c r="K9" s="8"/>
      <c r="L9" s="8"/>
    </row>
    <row r="10" spans="11:12" ht="18" customHeight="1">
      <c r="K10" s="2"/>
      <c r="L10" s="2"/>
    </row>
    <row r="11" spans="1:12" ht="21" customHeight="1">
      <c r="A11" s="3" t="s">
        <v>4</v>
      </c>
      <c r="B11" s="17"/>
      <c r="K11" s="2"/>
      <c r="L11" s="2"/>
    </row>
    <row r="12" spans="1:12" ht="23.25" customHeight="1">
      <c r="A12" s="2" t="s">
        <v>5</v>
      </c>
      <c r="B12" s="7">
        <v>187500</v>
      </c>
      <c r="C12" s="7">
        <v>206250</v>
      </c>
      <c r="D12" s="7">
        <v>240000</v>
      </c>
      <c r="E12" s="7">
        <v>337500</v>
      </c>
      <c r="F12" s="7">
        <v>431250</v>
      </c>
      <c r="G12" s="7">
        <v>525000</v>
      </c>
      <c r="H12" s="7">
        <v>618750</v>
      </c>
      <c r="I12" s="7">
        <v>262500</v>
      </c>
      <c r="J12" s="7"/>
      <c r="K12" s="2"/>
      <c r="L12" s="2"/>
    </row>
    <row r="13" spans="1:11" s="12" customFormat="1" ht="15.75" customHeight="1">
      <c r="A13" s="14" t="s">
        <v>6</v>
      </c>
      <c r="B13" s="13"/>
      <c r="C13" s="13">
        <v>187500</v>
      </c>
      <c r="D13" s="13">
        <v>206250</v>
      </c>
      <c r="E13" s="13">
        <v>240000</v>
      </c>
      <c r="F13" s="13">
        <v>337500</v>
      </c>
      <c r="G13" s="13">
        <v>431250</v>
      </c>
      <c r="H13" s="13">
        <v>525000</v>
      </c>
      <c r="I13" s="13">
        <v>618750</v>
      </c>
      <c r="J13" s="13">
        <v>262500</v>
      </c>
      <c r="K13" s="15"/>
    </row>
    <row r="14" spans="1:12" ht="15" customHeight="1">
      <c r="A14" s="2" t="s">
        <v>7</v>
      </c>
      <c r="B14" s="9">
        <v>35000</v>
      </c>
      <c r="C14" s="9">
        <v>35000</v>
      </c>
      <c r="D14" s="9">
        <v>35000</v>
      </c>
      <c r="E14" s="9">
        <v>35000</v>
      </c>
      <c r="F14" s="9">
        <v>35000</v>
      </c>
      <c r="G14" s="9">
        <v>35000</v>
      </c>
      <c r="H14" s="9">
        <v>35000</v>
      </c>
      <c r="I14" s="9">
        <v>35000</v>
      </c>
      <c r="J14" s="9">
        <v>35000</v>
      </c>
      <c r="K14" s="8"/>
      <c r="L14" s="8"/>
    </row>
    <row r="15" spans="1:12" ht="15" customHeight="1">
      <c r="A15" s="2" t="s">
        <v>8</v>
      </c>
      <c r="B15" s="9">
        <v>15000</v>
      </c>
      <c r="C15" s="9">
        <v>15000</v>
      </c>
      <c r="D15" s="9">
        <v>15000</v>
      </c>
      <c r="E15" s="9">
        <v>15000</v>
      </c>
      <c r="F15" s="9">
        <v>15000</v>
      </c>
      <c r="G15" s="9">
        <v>15000</v>
      </c>
      <c r="H15" s="9">
        <v>15000</v>
      </c>
      <c r="I15" s="9">
        <v>15000</v>
      </c>
      <c r="J15" s="9">
        <v>15000</v>
      </c>
      <c r="K15" s="8"/>
      <c r="L15" s="8"/>
    </row>
    <row r="16" spans="1:12" ht="15" customHeight="1">
      <c r="A16" s="2" t="s">
        <v>9</v>
      </c>
      <c r="B16" s="9"/>
      <c r="C16" s="9"/>
      <c r="D16" s="9"/>
      <c r="E16" s="9">
        <v>95000</v>
      </c>
      <c r="F16" s="9"/>
      <c r="G16" s="9"/>
      <c r="H16" s="9"/>
      <c r="I16" s="9"/>
      <c r="J16" s="9"/>
      <c r="K16" s="8"/>
      <c r="L16" s="8"/>
    </row>
    <row r="17" spans="1:12" ht="15" customHeight="1">
      <c r="A17" s="2" t="s">
        <v>10</v>
      </c>
      <c r="B17" s="9"/>
      <c r="C17" s="9"/>
      <c r="D17" s="9"/>
      <c r="E17" s="9">
        <v>55000</v>
      </c>
      <c r="F17" s="9"/>
      <c r="G17" s="9"/>
      <c r="H17" s="9">
        <v>55000</v>
      </c>
      <c r="I17" s="9"/>
      <c r="J17" s="9"/>
      <c r="K17" s="8"/>
      <c r="L17" s="8"/>
    </row>
    <row r="18" spans="1:12" ht="15" customHeight="1">
      <c r="A18" s="20" t="s">
        <v>11</v>
      </c>
      <c r="B18" s="19">
        <v>10000</v>
      </c>
      <c r="C18" s="19">
        <v>10000</v>
      </c>
      <c r="D18" s="19">
        <v>10000</v>
      </c>
      <c r="E18" s="19">
        <v>10000</v>
      </c>
      <c r="F18" s="19">
        <v>10000</v>
      </c>
      <c r="G18" s="19">
        <v>10000</v>
      </c>
      <c r="H18" s="19">
        <v>10000</v>
      </c>
      <c r="I18" s="19">
        <v>10000</v>
      </c>
      <c r="J18" s="19">
        <v>10000</v>
      </c>
      <c r="K18" s="8"/>
      <c r="L18" s="8"/>
    </row>
    <row r="19" spans="1:12" ht="20.25" customHeight="1">
      <c r="A19" s="2" t="s">
        <v>12</v>
      </c>
      <c r="B19" s="11">
        <f>SUM(B13:B18)</f>
        <v>60000</v>
      </c>
      <c r="C19" s="11">
        <f>SUM(C13+C14+C15+C18)</f>
        <v>247500</v>
      </c>
      <c r="D19" s="11">
        <f>SUM(D13+D14+D15+D18)</f>
        <v>266250</v>
      </c>
      <c r="E19" s="11">
        <f>SUM(E13+E14+E15+E16+E17+E18)</f>
        <v>450000</v>
      </c>
      <c r="F19" s="11">
        <f>SUM(F13+F14+F15+F18)</f>
        <v>397500</v>
      </c>
      <c r="G19" s="11">
        <f>SUM(G13+G14+G15+G18)</f>
        <v>491250</v>
      </c>
      <c r="H19" s="11">
        <f>SUM(H13+H14+H15+H17+H18)</f>
        <v>640000</v>
      </c>
      <c r="I19" s="11">
        <f>SUM(I13+I14+I15+I18)</f>
        <v>678750</v>
      </c>
      <c r="J19" s="11">
        <f>SUM(J13+J14+J15+J18)</f>
        <v>322500</v>
      </c>
      <c r="K19" s="8"/>
      <c r="L19" s="8"/>
    </row>
    <row r="20" spans="2:12" ht="12.75">
      <c r="B20" s="7"/>
      <c r="C20" s="7"/>
      <c r="D20" s="7"/>
      <c r="E20" s="7"/>
      <c r="F20" s="7"/>
      <c r="G20" s="7"/>
      <c r="H20" s="7"/>
      <c r="I20" s="7"/>
      <c r="J20" s="7"/>
      <c r="K20" s="2"/>
      <c r="L20" s="2"/>
    </row>
    <row r="21" spans="1:12" ht="12.75" customHeight="1">
      <c r="A21" s="2" t="s">
        <v>13</v>
      </c>
      <c r="B21" s="11">
        <f aca="true" t="shared" si="3" ref="B21:J21">B9-B19</f>
        <v>-35000</v>
      </c>
      <c r="C21" s="11">
        <f t="shared" si="3"/>
        <v>-57500</v>
      </c>
      <c r="D21" s="11">
        <f t="shared" si="3"/>
        <v>7000</v>
      </c>
      <c r="E21" s="11">
        <f t="shared" si="3"/>
        <v>-128250</v>
      </c>
      <c r="F21" s="11">
        <f t="shared" si="3"/>
        <v>32500</v>
      </c>
      <c r="G21" s="11">
        <f t="shared" si="3"/>
        <v>65000</v>
      </c>
      <c r="H21" s="11">
        <f t="shared" si="3"/>
        <v>41250</v>
      </c>
      <c r="I21" s="11">
        <f t="shared" si="3"/>
        <v>67500</v>
      </c>
      <c r="J21" s="11">
        <f t="shared" si="3"/>
        <v>139750</v>
      </c>
      <c r="K21" s="2"/>
      <c r="L21" s="2"/>
    </row>
    <row r="22" spans="11:12" ht="12.75">
      <c r="K22" s="2"/>
      <c r="L22" s="2"/>
    </row>
    <row r="23" spans="11:12" s="1" customFormat="1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:12" ht="15" customHeight="1">
      <c r="A27" s="2" t="s">
        <v>14</v>
      </c>
      <c r="B27" s="9">
        <v>50000</v>
      </c>
      <c r="C27" s="9"/>
      <c r="D27" s="9"/>
      <c r="E27" s="9"/>
      <c r="F27" s="9"/>
      <c r="G27" s="9"/>
      <c r="H27" s="9"/>
      <c r="I27" s="9"/>
      <c r="J27" s="9"/>
      <c r="K27" s="8"/>
      <c r="L27" s="8"/>
    </row>
    <row r="28" spans="1:13" ht="15" customHeight="1">
      <c r="A28" s="2" t="s">
        <v>15</v>
      </c>
      <c r="B28" s="9">
        <f>B9-B14-B15-B18</f>
        <v>-35000</v>
      </c>
      <c r="C28" s="9">
        <f aca="true" t="shared" si="4" ref="C28:J28">C9-C13-C14-C15-C16-C17-C18</f>
        <v>-57500</v>
      </c>
      <c r="D28" s="9">
        <f t="shared" si="4"/>
        <v>7000</v>
      </c>
      <c r="E28" s="9">
        <f t="shared" si="4"/>
        <v>-128250</v>
      </c>
      <c r="F28" s="9">
        <f t="shared" si="4"/>
        <v>32500</v>
      </c>
      <c r="G28" s="9">
        <f t="shared" si="4"/>
        <v>65000</v>
      </c>
      <c r="H28" s="9">
        <f t="shared" si="4"/>
        <v>41250</v>
      </c>
      <c r="I28" s="9">
        <f t="shared" si="4"/>
        <v>67500</v>
      </c>
      <c r="J28" s="9">
        <f t="shared" si="4"/>
        <v>139750</v>
      </c>
      <c r="K28" s="9"/>
      <c r="L28" s="9"/>
      <c r="M28" s="2"/>
    </row>
    <row r="29" spans="1:13" ht="12.75">
      <c r="A29" s="2" t="s">
        <v>16</v>
      </c>
      <c r="B29" s="7">
        <f aca="true" t="shared" si="5" ref="B29:J29">B27+B28</f>
        <v>15000</v>
      </c>
      <c r="C29" s="7">
        <f t="shared" si="5"/>
        <v>-57500</v>
      </c>
      <c r="D29" s="7">
        <f t="shared" si="5"/>
        <v>7000</v>
      </c>
      <c r="E29" s="7">
        <f t="shared" si="5"/>
        <v>-128250</v>
      </c>
      <c r="F29" s="7">
        <f t="shared" si="5"/>
        <v>32500</v>
      </c>
      <c r="G29" s="7">
        <f t="shared" si="5"/>
        <v>65000</v>
      </c>
      <c r="H29" s="7">
        <f t="shared" si="5"/>
        <v>41250</v>
      </c>
      <c r="I29" s="7">
        <f t="shared" si="5"/>
        <v>67500</v>
      </c>
      <c r="J29" s="7">
        <f t="shared" si="5"/>
        <v>139750</v>
      </c>
      <c r="K29" s="2"/>
      <c r="L29" s="2"/>
      <c r="M29" s="2"/>
    </row>
    <row r="30" spans="1:12" s="1" customFormat="1" ht="15" customHeight="1">
      <c r="A30" s="1" t="s">
        <v>17</v>
      </c>
      <c r="B30" s="9">
        <v>50000</v>
      </c>
      <c r="C30" s="9">
        <v>50000</v>
      </c>
      <c r="D30" s="9">
        <v>50000</v>
      </c>
      <c r="E30" s="9">
        <v>50000</v>
      </c>
      <c r="F30" s="9">
        <v>50000</v>
      </c>
      <c r="G30" s="9">
        <v>50000</v>
      </c>
      <c r="H30" s="9">
        <v>50000</v>
      </c>
      <c r="I30" s="9">
        <v>50000</v>
      </c>
      <c r="J30" s="9">
        <v>50000</v>
      </c>
      <c r="K30" s="9"/>
      <c r="L30" s="9"/>
    </row>
    <row r="31" spans="1:10" ht="15" customHeight="1">
      <c r="A31" s="2" t="s">
        <v>18</v>
      </c>
      <c r="B31" s="11">
        <f aca="true" t="shared" si="6" ref="B31:J31">B29-B30</f>
        <v>-35000</v>
      </c>
      <c r="C31" s="11">
        <f t="shared" si="6"/>
        <v>-107500</v>
      </c>
      <c r="D31" s="11">
        <f t="shared" si="6"/>
        <v>-43000</v>
      </c>
      <c r="E31" s="11">
        <f t="shared" si="6"/>
        <v>-178250</v>
      </c>
      <c r="F31" s="11">
        <f t="shared" si="6"/>
        <v>-17500</v>
      </c>
      <c r="G31" s="11">
        <f t="shared" si="6"/>
        <v>15000</v>
      </c>
      <c r="H31" s="11">
        <f t="shared" si="6"/>
        <v>-8750</v>
      </c>
      <c r="I31" s="11">
        <f t="shared" si="6"/>
        <v>17500</v>
      </c>
      <c r="J31" s="11">
        <f t="shared" si="6"/>
        <v>89750</v>
      </c>
    </row>
    <row r="32" spans="2:10" ht="15" customHeight="1">
      <c r="B32" s="7"/>
      <c r="C32" s="7"/>
      <c r="D32" s="7"/>
      <c r="E32" s="7"/>
      <c r="F32" s="7"/>
      <c r="G32" s="7"/>
      <c r="H32" s="7"/>
      <c r="I32" s="7"/>
      <c r="J32" s="7"/>
    </row>
    <row r="33" spans="2:10" ht="15" customHeight="1">
      <c r="B33" s="11"/>
      <c r="C33" s="7"/>
      <c r="D33" s="7"/>
      <c r="E33" s="7"/>
      <c r="F33" s="7"/>
      <c r="G33" s="7"/>
      <c r="H33" s="7"/>
      <c r="I33" s="7"/>
      <c r="J33" s="7"/>
    </row>
    <row r="34" spans="1:14" ht="15" customHeight="1">
      <c r="A34" s="21"/>
      <c r="B34" s="22" t="s">
        <v>19</v>
      </c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4"/>
      <c r="N34" s="24"/>
    </row>
    <row r="35" spans="1:14" ht="15" customHeight="1" thickBot="1">
      <c r="A35" s="21"/>
      <c r="B35" s="21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5" customHeight="1">
      <c r="A36" s="25"/>
      <c r="B36" s="26"/>
      <c r="C36" s="27" t="s">
        <v>21</v>
      </c>
      <c r="D36" s="27" t="s">
        <v>22</v>
      </c>
      <c r="E36" s="27" t="s">
        <v>23</v>
      </c>
      <c r="F36" s="27" t="s">
        <v>24</v>
      </c>
      <c r="G36" s="27" t="s">
        <v>25</v>
      </c>
      <c r="H36" s="27" t="s">
        <v>26</v>
      </c>
      <c r="I36" s="27" t="s">
        <v>27</v>
      </c>
      <c r="J36" s="27" t="s">
        <v>28</v>
      </c>
      <c r="K36" s="28" t="s">
        <v>29</v>
      </c>
      <c r="L36" s="24"/>
      <c r="M36" s="24" t="s">
        <v>30</v>
      </c>
      <c r="N36" s="24"/>
    </row>
    <row r="37" spans="1:14" ht="15" customHeight="1">
      <c r="A37" s="29" t="s">
        <v>31</v>
      </c>
      <c r="B37" s="30"/>
      <c r="C37" s="31">
        <v>-35000</v>
      </c>
      <c r="D37" s="32">
        <v>-57500</v>
      </c>
      <c r="E37" s="33">
        <v>7000</v>
      </c>
      <c r="F37" s="34">
        <v>-128250</v>
      </c>
      <c r="G37" s="34">
        <v>32500</v>
      </c>
      <c r="H37" s="34">
        <v>65000</v>
      </c>
      <c r="I37" s="34">
        <v>41250</v>
      </c>
      <c r="J37" s="34">
        <v>67500</v>
      </c>
      <c r="K37" s="35">
        <v>139750</v>
      </c>
      <c r="L37" s="24"/>
      <c r="M37" s="36">
        <f>SUM(C37:K37)</f>
        <v>132250</v>
      </c>
      <c r="N37" s="24"/>
    </row>
    <row r="38" spans="1:14" ht="15" customHeight="1">
      <c r="A38" s="29"/>
      <c r="B38" s="30"/>
      <c r="C38" s="37"/>
      <c r="D38" s="37"/>
      <c r="E38" s="37"/>
      <c r="F38" s="37"/>
      <c r="G38" s="37"/>
      <c r="H38" s="37"/>
      <c r="I38" s="37"/>
      <c r="J38" s="37"/>
      <c r="K38" s="38"/>
      <c r="L38" s="24"/>
      <c r="M38" s="24"/>
      <c r="N38" s="24"/>
    </row>
    <row r="39" spans="1:14" ht="15" customHeight="1">
      <c r="A39" s="29" t="s">
        <v>32</v>
      </c>
      <c r="B39" s="30"/>
      <c r="C39" s="34">
        <v>50000</v>
      </c>
      <c r="D39" s="34">
        <f>C49</f>
        <v>50000</v>
      </c>
      <c r="E39" s="34">
        <v>50000</v>
      </c>
      <c r="F39" s="34">
        <v>50000</v>
      </c>
      <c r="G39" s="34">
        <v>50000</v>
      </c>
      <c r="H39" s="34">
        <v>50000</v>
      </c>
      <c r="I39" s="34">
        <v>50000</v>
      </c>
      <c r="J39" s="34">
        <v>50000</v>
      </c>
      <c r="K39" s="34">
        <v>50000</v>
      </c>
      <c r="L39" s="24"/>
      <c r="M39" s="24"/>
      <c r="N39" s="24"/>
    </row>
    <row r="40" spans="1:14" ht="15" customHeight="1">
      <c r="A40" s="29"/>
      <c r="B40" s="30"/>
      <c r="C40" s="37"/>
      <c r="D40" s="37"/>
      <c r="E40" s="37"/>
      <c r="F40" s="37"/>
      <c r="G40" s="37"/>
      <c r="H40" s="37"/>
      <c r="I40" s="37"/>
      <c r="J40" s="37"/>
      <c r="K40" s="38"/>
      <c r="L40" s="24"/>
      <c r="M40" s="24"/>
      <c r="N40" s="24"/>
    </row>
    <row r="41" spans="1:14" ht="15" customHeight="1">
      <c r="A41" s="29" t="s">
        <v>33</v>
      </c>
      <c r="B41" s="30"/>
      <c r="C41" s="34">
        <f aca="true" t="shared" si="7" ref="C41:K41">C37</f>
        <v>-35000</v>
      </c>
      <c r="D41" s="34">
        <f t="shared" si="7"/>
        <v>-57500</v>
      </c>
      <c r="E41" s="34">
        <f t="shared" si="7"/>
        <v>7000</v>
      </c>
      <c r="F41" s="34">
        <f t="shared" si="7"/>
        <v>-128250</v>
      </c>
      <c r="G41" s="34">
        <f t="shared" si="7"/>
        <v>32500</v>
      </c>
      <c r="H41" s="34">
        <f t="shared" si="7"/>
        <v>65000</v>
      </c>
      <c r="I41" s="34">
        <f t="shared" si="7"/>
        <v>41250</v>
      </c>
      <c r="J41" s="34">
        <f t="shared" si="7"/>
        <v>67500</v>
      </c>
      <c r="K41" s="35">
        <f t="shared" si="7"/>
        <v>139750</v>
      </c>
      <c r="L41" s="24"/>
      <c r="M41" s="24"/>
      <c r="N41" s="24"/>
    </row>
    <row r="42" spans="1:14" ht="15" customHeight="1">
      <c r="A42" s="29"/>
      <c r="B42" s="30"/>
      <c r="C42" s="37"/>
      <c r="D42" s="37"/>
      <c r="E42" s="37"/>
      <c r="F42" s="37"/>
      <c r="G42" s="37"/>
      <c r="H42" s="37"/>
      <c r="I42" s="37"/>
      <c r="J42" s="37"/>
      <c r="K42" s="38"/>
      <c r="L42" s="24"/>
      <c r="M42" s="24"/>
      <c r="N42" s="24"/>
    </row>
    <row r="43" spans="1:14" ht="15" customHeight="1">
      <c r="A43" s="29" t="s">
        <v>34</v>
      </c>
      <c r="B43" s="30"/>
      <c r="C43" s="34">
        <f>C39+C41</f>
        <v>15000</v>
      </c>
      <c r="D43" s="34">
        <f aca="true" t="shared" si="8" ref="D43:K43">D39+D41</f>
        <v>-7500</v>
      </c>
      <c r="E43" s="34">
        <f t="shared" si="8"/>
        <v>57000</v>
      </c>
      <c r="F43" s="34">
        <f t="shared" si="8"/>
        <v>-78250</v>
      </c>
      <c r="G43" s="34">
        <f t="shared" si="8"/>
        <v>82500</v>
      </c>
      <c r="H43" s="34">
        <f t="shared" si="8"/>
        <v>115000</v>
      </c>
      <c r="I43" s="34">
        <f t="shared" si="8"/>
        <v>91250</v>
      </c>
      <c r="J43" s="34">
        <f t="shared" si="8"/>
        <v>117500</v>
      </c>
      <c r="K43" s="34">
        <f t="shared" si="8"/>
        <v>189750</v>
      </c>
      <c r="L43" s="24"/>
      <c r="M43" s="24"/>
      <c r="N43" s="24"/>
    </row>
    <row r="44" spans="1:14" ht="15" customHeight="1">
      <c r="A44" s="29"/>
      <c r="B44" s="30"/>
      <c r="C44" s="37"/>
      <c r="D44" s="37"/>
      <c r="E44" s="37"/>
      <c r="F44" s="37"/>
      <c r="G44" s="37"/>
      <c r="H44" s="37"/>
      <c r="I44" s="37"/>
      <c r="J44" s="37"/>
      <c r="K44" s="38"/>
      <c r="L44" s="24"/>
      <c r="M44" s="24"/>
      <c r="N44" s="24"/>
    </row>
    <row r="45" spans="1:14" ht="15" customHeight="1">
      <c r="A45" s="29" t="s">
        <v>35</v>
      </c>
      <c r="B45" s="30"/>
      <c r="C45" s="34">
        <v>50000</v>
      </c>
      <c r="D45" s="34">
        <v>50000</v>
      </c>
      <c r="E45" s="34">
        <f>D45</f>
        <v>50000</v>
      </c>
      <c r="F45" s="34">
        <f aca="true" t="shared" si="9" ref="F45:K45">E45</f>
        <v>50000</v>
      </c>
      <c r="G45" s="34">
        <f t="shared" si="9"/>
        <v>50000</v>
      </c>
      <c r="H45" s="34">
        <f t="shared" si="9"/>
        <v>50000</v>
      </c>
      <c r="I45" s="34">
        <f t="shared" si="9"/>
        <v>50000</v>
      </c>
      <c r="J45" s="34">
        <f t="shared" si="9"/>
        <v>50000</v>
      </c>
      <c r="K45" s="35">
        <f t="shared" si="9"/>
        <v>50000</v>
      </c>
      <c r="L45" s="24"/>
      <c r="M45" s="24"/>
      <c r="N45" s="24"/>
    </row>
    <row r="46" spans="1:14" ht="15" customHeight="1">
      <c r="A46" s="30" t="s">
        <v>36</v>
      </c>
      <c r="B46" s="30"/>
      <c r="C46" s="34">
        <v>0</v>
      </c>
      <c r="D46" s="34">
        <f aca="true" t="shared" si="10" ref="D46:K46">MAX(0,C47-D47)</f>
        <v>0</v>
      </c>
      <c r="E46" s="34">
        <f t="shared" si="10"/>
        <v>7000</v>
      </c>
      <c r="F46" s="34">
        <f t="shared" si="10"/>
        <v>0</v>
      </c>
      <c r="G46" s="34">
        <f t="shared" si="10"/>
        <v>32500</v>
      </c>
      <c r="H46" s="34">
        <f t="shared" si="10"/>
        <v>65000</v>
      </c>
      <c r="I46" s="34">
        <f t="shared" si="10"/>
        <v>41250</v>
      </c>
      <c r="J46" s="34">
        <f t="shared" si="10"/>
        <v>67500</v>
      </c>
      <c r="K46" s="34">
        <f t="shared" si="10"/>
        <v>7500</v>
      </c>
      <c r="L46" s="24"/>
      <c r="M46" s="24"/>
      <c r="N46" s="24"/>
    </row>
    <row r="47" spans="1:14" ht="15" customHeight="1">
      <c r="A47" s="30" t="s">
        <v>37</v>
      </c>
      <c r="B47" s="30"/>
      <c r="C47" s="39">
        <f>-C41</f>
        <v>35000</v>
      </c>
      <c r="D47" s="39">
        <f aca="true" t="shared" si="11" ref="D47:K47">MAX(C47+D45-D41-D39,0)</f>
        <v>92500</v>
      </c>
      <c r="E47" s="39">
        <f t="shared" si="11"/>
        <v>85500</v>
      </c>
      <c r="F47" s="39">
        <f t="shared" si="11"/>
        <v>213750</v>
      </c>
      <c r="G47" s="39">
        <f t="shared" si="11"/>
        <v>181250</v>
      </c>
      <c r="H47" s="39">
        <f t="shared" si="11"/>
        <v>116250</v>
      </c>
      <c r="I47" s="39">
        <f t="shared" si="11"/>
        <v>75000</v>
      </c>
      <c r="J47" s="39">
        <f t="shared" si="11"/>
        <v>7500</v>
      </c>
      <c r="K47" s="39">
        <f t="shared" si="11"/>
        <v>0</v>
      </c>
      <c r="L47" s="24"/>
      <c r="M47" s="24"/>
      <c r="N47" s="24"/>
    </row>
    <row r="48" spans="1:14" ht="15" customHeight="1">
      <c r="A48" s="30"/>
      <c r="B48" s="30"/>
      <c r="C48" s="40" t="str">
        <f>CONCATENATE("=","-(",C41,")")</f>
        <v>=-(-35000)</v>
      </c>
      <c r="D48" s="40" t="str">
        <f aca="true" t="shared" si="12" ref="D48:I48">CONCATENATE("=",C47,"-(",D41,")",)</f>
        <v>=35000-(-57500)</v>
      </c>
      <c r="E48" s="40" t="str">
        <f t="shared" si="12"/>
        <v>=92500-(7000)</v>
      </c>
      <c r="F48" s="40" t="str">
        <f t="shared" si="12"/>
        <v>=85500-(-128250)</v>
      </c>
      <c r="G48" s="40" t="str">
        <f t="shared" si="12"/>
        <v>=213750-(32500)</v>
      </c>
      <c r="H48" s="40" t="str">
        <f t="shared" si="12"/>
        <v>=181250-(65000)</v>
      </c>
      <c r="I48" s="40" t="str">
        <f t="shared" si="12"/>
        <v>=116250-(41250)</v>
      </c>
      <c r="J48" s="40"/>
      <c r="K48" s="40"/>
      <c r="L48" s="24"/>
      <c r="M48" s="24"/>
      <c r="N48" s="24"/>
    </row>
    <row r="49" spans="1:14" ht="15" customHeight="1">
      <c r="A49" s="30" t="s">
        <v>38</v>
      </c>
      <c r="B49" s="30"/>
      <c r="C49" s="41">
        <f>C39+C37+C47</f>
        <v>50000</v>
      </c>
      <c r="D49" s="41">
        <f aca="true" t="shared" si="13" ref="D49:K49">D39+D37+D47-C47</f>
        <v>50000</v>
      </c>
      <c r="E49" s="41">
        <f t="shared" si="13"/>
        <v>50000</v>
      </c>
      <c r="F49" s="41">
        <f t="shared" si="13"/>
        <v>50000</v>
      </c>
      <c r="G49" s="41">
        <f t="shared" si="13"/>
        <v>50000</v>
      </c>
      <c r="H49" s="41">
        <f t="shared" si="13"/>
        <v>50000</v>
      </c>
      <c r="I49" s="41">
        <f t="shared" si="13"/>
        <v>50000</v>
      </c>
      <c r="J49" s="41">
        <f t="shared" si="13"/>
        <v>50000</v>
      </c>
      <c r="K49" s="41">
        <f t="shared" si="13"/>
        <v>182250</v>
      </c>
      <c r="L49" s="24"/>
      <c r="M49" s="24"/>
      <c r="N49" s="24"/>
    </row>
    <row r="50" spans="1:14" ht="15" customHeight="1" thickBot="1">
      <c r="A50" s="42"/>
      <c r="B50" s="43"/>
      <c r="C50" s="24"/>
      <c r="D50" s="44"/>
      <c r="E50" s="45"/>
      <c r="F50" s="45"/>
      <c r="G50" s="45"/>
      <c r="H50" s="45"/>
      <c r="I50" s="45"/>
      <c r="J50" s="45"/>
      <c r="K50" s="46"/>
      <c r="L50" s="24"/>
      <c r="M50" s="24"/>
      <c r="N50" s="24"/>
    </row>
    <row r="51" spans="1:14" ht="15" customHeight="1" thickBot="1">
      <c r="A51" s="47" t="s">
        <v>39</v>
      </c>
      <c r="B51" s="48"/>
      <c r="C51" s="49">
        <f aca="true" t="shared" si="14" ref="C51:K51">C49-C45</f>
        <v>0</v>
      </c>
      <c r="D51" s="49">
        <f t="shared" si="14"/>
        <v>0</v>
      </c>
      <c r="E51" s="49">
        <f t="shared" si="14"/>
        <v>0</v>
      </c>
      <c r="F51" s="49">
        <f t="shared" si="14"/>
        <v>0</v>
      </c>
      <c r="G51" s="49">
        <f t="shared" si="14"/>
        <v>0</v>
      </c>
      <c r="H51" s="49">
        <f t="shared" si="14"/>
        <v>0</v>
      </c>
      <c r="I51" s="49">
        <f t="shared" si="14"/>
        <v>0</v>
      </c>
      <c r="J51" s="49">
        <f t="shared" si="14"/>
        <v>0</v>
      </c>
      <c r="K51" s="49">
        <f t="shared" si="14"/>
        <v>132250</v>
      </c>
      <c r="L51" s="24"/>
      <c r="M51" s="24"/>
      <c r="N51" s="24"/>
    </row>
    <row r="52" spans="1:12" ht="1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15" customHeight="1">
      <c r="A53"/>
      <c r="B53" s="50" t="s">
        <v>40</v>
      </c>
      <c r="C53" s="24"/>
      <c r="D53" s="24"/>
      <c r="E53" s="24"/>
      <c r="F53" s="24"/>
      <c r="G53" s="24"/>
      <c r="H53" s="24"/>
      <c r="I53" s="24"/>
      <c r="J53" s="24"/>
      <c r="K53" s="24"/>
      <c r="L53"/>
    </row>
    <row r="54" spans="1:12" ht="15" customHeight="1" thickBot="1">
      <c r="A5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/>
    </row>
    <row r="55" spans="1:12" ht="15" customHeight="1">
      <c r="A55"/>
      <c r="B55" s="51" t="s">
        <v>41</v>
      </c>
      <c r="C55" s="52" t="s">
        <v>42</v>
      </c>
      <c r="D55" s="52"/>
      <c r="E55" s="53" t="s">
        <v>43</v>
      </c>
      <c r="F55" s="54"/>
      <c r="G55" s="24"/>
      <c r="H55" s="55" t="s">
        <v>44</v>
      </c>
      <c r="I55" s="24"/>
      <c r="J55" s="24"/>
      <c r="K55" s="24"/>
      <c r="L55"/>
    </row>
    <row r="56" spans="1:12" ht="15" customHeight="1">
      <c r="A56"/>
      <c r="B56" s="56" t="s">
        <v>21</v>
      </c>
      <c r="C56" s="57">
        <v>35000</v>
      </c>
      <c r="D56" s="57"/>
      <c r="E56" s="58">
        <f>C56</f>
        <v>35000</v>
      </c>
      <c r="F56" s="59"/>
      <c r="G56" s="24"/>
      <c r="H56" s="60">
        <f>D50</f>
        <v>0</v>
      </c>
      <c r="I56" s="24"/>
      <c r="J56" s="24"/>
      <c r="K56" s="24"/>
      <c r="L56"/>
    </row>
    <row r="57" spans="1:12" ht="15" customHeight="1">
      <c r="A57"/>
      <c r="B57" s="56" t="s">
        <v>22</v>
      </c>
      <c r="C57" s="57">
        <v>92500</v>
      </c>
      <c r="D57" s="57"/>
      <c r="E57" s="58">
        <f aca="true" t="shared" si="15" ref="E57:E64">IF(C57&gt;C56,C57-C56,0)</f>
        <v>57500</v>
      </c>
      <c r="F57" s="59"/>
      <c r="G57" s="21" t="str">
        <f>CONCATENATE("=",C57,"-(",C56,")",)</f>
        <v>=92500-(35000)</v>
      </c>
      <c r="H57" s="60">
        <f>E50</f>
        <v>0</v>
      </c>
      <c r="I57" s="24"/>
      <c r="J57" s="24"/>
      <c r="K57" s="24"/>
      <c r="L57"/>
    </row>
    <row r="58" spans="1:12" ht="15" customHeight="1">
      <c r="A58"/>
      <c r="B58" s="56" t="s">
        <v>23</v>
      </c>
      <c r="C58" s="57">
        <v>85500</v>
      </c>
      <c r="D58" s="57"/>
      <c r="E58" s="58">
        <f t="shared" si="15"/>
        <v>0</v>
      </c>
      <c r="F58" s="59"/>
      <c r="G58" s="24"/>
      <c r="H58" s="60">
        <f>F50</f>
        <v>0</v>
      </c>
      <c r="I58" s="24"/>
      <c r="J58" s="24"/>
      <c r="K58" s="24"/>
      <c r="L58"/>
    </row>
    <row r="59" spans="1:12" ht="15" customHeight="1">
      <c r="A59"/>
      <c r="B59" s="56" t="s">
        <v>24</v>
      </c>
      <c r="C59" s="57">
        <v>213750</v>
      </c>
      <c r="D59" s="57"/>
      <c r="E59" s="58">
        <f t="shared" si="15"/>
        <v>128250</v>
      </c>
      <c r="F59" s="59"/>
      <c r="G59" s="21" t="str">
        <f>CONCATENATE("=",C59,"-(",C58,")",)</f>
        <v>=213750-(85500)</v>
      </c>
      <c r="H59" s="60">
        <f>G50</f>
        <v>0</v>
      </c>
      <c r="I59" s="24"/>
      <c r="J59" s="24"/>
      <c r="K59" s="24"/>
      <c r="L59"/>
    </row>
    <row r="60" spans="1:12" ht="15" customHeight="1">
      <c r="A60"/>
      <c r="B60" s="56" t="s">
        <v>25</v>
      </c>
      <c r="C60" s="57">
        <v>181250</v>
      </c>
      <c r="D60" s="57"/>
      <c r="E60" s="58">
        <f t="shared" si="15"/>
        <v>0</v>
      </c>
      <c r="F60" s="59"/>
      <c r="G60" s="24"/>
      <c r="H60" s="60">
        <f>H50</f>
        <v>0</v>
      </c>
      <c r="I60" s="24"/>
      <c r="J60" s="24"/>
      <c r="K60" s="24"/>
      <c r="L60"/>
    </row>
    <row r="61" spans="1:12" ht="15" customHeight="1">
      <c r="A61"/>
      <c r="B61" s="56" t="s">
        <v>26</v>
      </c>
      <c r="C61" s="57">
        <v>116250</v>
      </c>
      <c r="D61" s="57"/>
      <c r="E61" s="58">
        <f t="shared" si="15"/>
        <v>0</v>
      </c>
      <c r="F61" s="59"/>
      <c r="G61" s="24"/>
      <c r="H61" s="60">
        <f>I50</f>
        <v>0</v>
      </c>
      <c r="I61" s="24"/>
      <c r="J61" s="24"/>
      <c r="K61" s="24"/>
      <c r="L61"/>
    </row>
    <row r="62" spans="1:12" ht="12.75">
      <c r="A62"/>
      <c r="B62" s="56" t="s">
        <v>27</v>
      </c>
      <c r="C62" s="57">
        <v>75000</v>
      </c>
      <c r="D62" s="57"/>
      <c r="E62" s="58">
        <f t="shared" si="15"/>
        <v>0</v>
      </c>
      <c r="F62" s="59"/>
      <c r="G62" s="24"/>
      <c r="H62" s="60">
        <f>J50</f>
        <v>0</v>
      </c>
      <c r="I62" s="24"/>
      <c r="J62" s="24"/>
      <c r="K62" s="24"/>
      <c r="L62"/>
    </row>
    <row r="63" spans="1:12" ht="12.75">
      <c r="A63"/>
      <c r="B63" s="56" t="s">
        <v>28</v>
      </c>
      <c r="C63" s="57">
        <v>7500</v>
      </c>
      <c r="D63" s="57"/>
      <c r="E63" s="58">
        <f t="shared" si="15"/>
        <v>0</v>
      </c>
      <c r="F63" s="59"/>
      <c r="G63" s="24"/>
      <c r="H63" s="60">
        <f>K50</f>
        <v>0</v>
      </c>
      <c r="I63" s="24"/>
      <c r="J63" s="24"/>
      <c r="K63" s="24"/>
      <c r="L63"/>
    </row>
    <row r="64" spans="1:12" ht="13.5" thickBot="1">
      <c r="A64"/>
      <c r="B64" s="61" t="s">
        <v>29</v>
      </c>
      <c r="C64" s="62">
        <f>C84</f>
        <v>0</v>
      </c>
      <c r="D64" s="62"/>
      <c r="E64" s="63">
        <f t="shared" si="15"/>
        <v>0</v>
      </c>
      <c r="F64" s="64"/>
      <c r="G64" s="24"/>
      <c r="H64" s="65">
        <v>132250</v>
      </c>
      <c r="I64" s="36"/>
      <c r="J64" s="24"/>
      <c r="K64" s="24"/>
      <c r="L64"/>
    </row>
    <row r="65" spans="1:12" ht="12.75">
      <c r="A6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/>
    </row>
    <row r="66" spans="1:12" ht="12.75">
      <c r="A66"/>
      <c r="B66" s="24"/>
      <c r="C66" s="24"/>
      <c r="D66" s="24"/>
      <c r="E66" s="24"/>
      <c r="F66" s="24" t="s">
        <v>45</v>
      </c>
      <c r="G66" s="24" t="s">
        <v>39</v>
      </c>
      <c r="H66" s="24"/>
      <c r="I66" s="24"/>
      <c r="J66" s="24"/>
      <c r="K66" s="24"/>
      <c r="L66"/>
    </row>
    <row r="67" spans="1:12" ht="12.75">
      <c r="A67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/>
    </row>
    <row r="68" spans="1:12" ht="12.75" customHeight="1">
      <c r="A68"/>
      <c r="B68" s="22" t="s">
        <v>20</v>
      </c>
      <c r="C68" s="66"/>
      <c r="D68" s="66"/>
      <c r="E68" s="66"/>
      <c r="F68" s="66"/>
      <c r="G68" s="66"/>
      <c r="H68" s="66"/>
      <c r="I68" s="66"/>
      <c r="J68" s="24"/>
      <c r="K68" s="24"/>
      <c r="L68"/>
    </row>
    <row r="69" spans="1:12" ht="12.75">
      <c r="A69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/>
    </row>
    <row r="70" spans="1:12" ht="12.75">
      <c r="A70"/>
      <c r="B70" s="24" t="s">
        <v>46</v>
      </c>
      <c r="C70" s="24"/>
      <c r="D70" s="24"/>
      <c r="E70" s="24"/>
      <c r="F70" s="24"/>
      <c r="G70" s="24"/>
      <c r="H70" s="24"/>
      <c r="I70" s="24"/>
      <c r="J70" s="24"/>
      <c r="K70" s="24"/>
      <c r="L70"/>
    </row>
    <row r="71" spans="1:12" ht="13.5" thickBot="1">
      <c r="A7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/>
    </row>
    <row r="72" spans="1:12" ht="13.5" customHeight="1" thickBot="1">
      <c r="A72"/>
      <c r="B72" s="67" t="s">
        <v>41</v>
      </c>
      <c r="C72" s="68" t="s">
        <v>42</v>
      </c>
      <c r="D72" s="69"/>
      <c r="E72" s="24"/>
      <c r="F72" s="24" t="s">
        <v>47</v>
      </c>
      <c r="G72" s="24"/>
      <c r="H72" s="24"/>
      <c r="I72" s="70">
        <f>C76</f>
        <v>213750</v>
      </c>
      <c r="J72" s="24" t="str">
        <f>CONCATENATE("=",C73,"+",C74,"+",C76)</f>
        <v>=35000+92500+213750</v>
      </c>
      <c r="K72" s="24"/>
      <c r="L72"/>
    </row>
    <row r="73" spans="1:12" ht="13.5" thickBot="1">
      <c r="A73"/>
      <c r="B73" s="71" t="s">
        <v>21</v>
      </c>
      <c r="C73" s="72">
        <v>35000</v>
      </c>
      <c r="D73" s="73"/>
      <c r="E73" s="24"/>
      <c r="F73" s="24"/>
      <c r="G73" s="24"/>
      <c r="H73" s="24"/>
      <c r="I73" s="24"/>
      <c r="J73" s="24"/>
      <c r="K73" s="24"/>
      <c r="L73"/>
    </row>
    <row r="74" spans="1:12" ht="13.5" thickBot="1">
      <c r="A74"/>
      <c r="B74" s="71" t="s">
        <v>22</v>
      </c>
      <c r="C74" s="72">
        <v>92500</v>
      </c>
      <c r="D74" s="73"/>
      <c r="E74" s="24"/>
      <c r="F74" s="24"/>
      <c r="G74" s="24"/>
      <c r="H74" s="24"/>
      <c r="I74" s="24"/>
      <c r="J74" s="24"/>
      <c r="K74" s="24"/>
      <c r="L74"/>
    </row>
    <row r="75" spans="1:12" ht="13.5" thickBot="1">
      <c r="A75"/>
      <c r="B75" s="71" t="s">
        <v>23</v>
      </c>
      <c r="C75" s="72">
        <v>85500</v>
      </c>
      <c r="D75" s="73"/>
      <c r="E75" s="24"/>
      <c r="F75" s="24"/>
      <c r="G75" s="24"/>
      <c r="H75" s="24"/>
      <c r="I75" s="24"/>
      <c r="J75" s="24"/>
      <c r="K75" s="24"/>
      <c r="L75"/>
    </row>
    <row r="76" spans="1:12" ht="13.5" thickBot="1">
      <c r="A76"/>
      <c r="B76" s="71" t="s">
        <v>24</v>
      </c>
      <c r="C76" s="72">
        <v>213750</v>
      </c>
      <c r="D76" s="73"/>
      <c r="E76" s="24"/>
      <c r="F76" s="24"/>
      <c r="G76" s="24"/>
      <c r="H76" s="24"/>
      <c r="I76" s="24"/>
      <c r="J76" s="24"/>
      <c r="K76" s="24"/>
      <c r="L76"/>
    </row>
    <row r="77" spans="1:12" ht="13.5" thickBot="1">
      <c r="A77"/>
      <c r="B77" s="71" t="s">
        <v>25</v>
      </c>
      <c r="C77" s="72">
        <v>181250</v>
      </c>
      <c r="D77" s="73"/>
      <c r="E77" s="24"/>
      <c r="F77" s="24" t="s">
        <v>48</v>
      </c>
      <c r="G77" s="24"/>
      <c r="H77" s="24"/>
      <c r="I77" s="24"/>
      <c r="J77" s="24"/>
      <c r="K77" s="24"/>
      <c r="L77"/>
    </row>
    <row r="78" spans="1:12" ht="13.5" thickBot="1">
      <c r="A78"/>
      <c r="B78" s="71" t="s">
        <v>26</v>
      </c>
      <c r="C78" s="72">
        <v>116250</v>
      </c>
      <c r="D78" s="73"/>
      <c r="E78" s="24"/>
      <c r="F78" s="24"/>
      <c r="G78" s="24"/>
      <c r="H78" s="24"/>
      <c r="I78" s="24"/>
      <c r="J78" s="24"/>
      <c r="K78" s="24"/>
      <c r="L78"/>
    </row>
    <row r="79" spans="1:12" ht="13.5" thickBot="1">
      <c r="A79"/>
      <c r="B79" s="71" t="s">
        <v>27</v>
      </c>
      <c r="C79" s="74">
        <v>75000</v>
      </c>
      <c r="D79" s="75"/>
      <c r="E79" s="24"/>
      <c r="F79" s="24"/>
      <c r="G79" s="24"/>
      <c r="H79" s="24"/>
      <c r="I79" s="24"/>
      <c r="J79" s="24"/>
      <c r="K79" s="24"/>
      <c r="L79"/>
    </row>
    <row r="80" spans="1:12" ht="13.5" thickBot="1">
      <c r="A80"/>
      <c r="B80" s="71" t="s">
        <v>28</v>
      </c>
      <c r="C80" s="74">
        <v>7500</v>
      </c>
      <c r="D80" s="75"/>
      <c r="E80" s="24"/>
      <c r="F80" s="24"/>
      <c r="G80" s="24"/>
      <c r="H80" s="24"/>
      <c r="I80" s="24"/>
      <c r="J80" s="24"/>
      <c r="K80" s="24"/>
      <c r="L80"/>
    </row>
    <row r="81" spans="1:12" ht="13.5" thickBot="1">
      <c r="A81"/>
      <c r="B81" s="76" t="s">
        <v>29</v>
      </c>
      <c r="C81" s="77">
        <f>C101</f>
        <v>0</v>
      </c>
      <c r="D81" s="78"/>
      <c r="E81" s="24"/>
      <c r="F81" s="24"/>
      <c r="G81" s="24"/>
      <c r="H81" s="24"/>
      <c r="I81" s="24"/>
      <c r="J81" s="24"/>
      <c r="K81" s="24"/>
      <c r="L81"/>
    </row>
    <row r="82" spans="1:12" ht="12.75">
      <c r="A82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/>
    </row>
    <row r="83" spans="1:12" ht="12.75">
      <c r="A8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/>
    </row>
    <row r="84" spans="1:12" ht="12.75">
      <c r="A84"/>
      <c r="B84" s="79" t="s">
        <v>49</v>
      </c>
      <c r="C84" s="24"/>
      <c r="D84" s="24"/>
      <c r="E84" s="24"/>
      <c r="F84" s="24"/>
      <c r="G84" s="24"/>
      <c r="H84" s="24"/>
      <c r="I84" s="24"/>
      <c r="J84" s="24"/>
      <c r="K84" s="24"/>
      <c r="L84"/>
    </row>
    <row r="85" spans="1:12" ht="12.75">
      <c r="A85"/>
      <c r="B85" s="24" t="s">
        <v>50</v>
      </c>
      <c r="C85" s="24"/>
      <c r="D85" s="80">
        <f>I72</f>
        <v>213750</v>
      </c>
      <c r="E85" s="24"/>
      <c r="F85" s="24"/>
      <c r="G85" s="24"/>
      <c r="H85" s="24"/>
      <c r="I85" s="24"/>
      <c r="J85" s="24"/>
      <c r="K85" s="24"/>
      <c r="L85"/>
    </row>
    <row r="86" spans="1:12" ht="12.75">
      <c r="A86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/>
    </row>
  </sheetData>
  <mergeCells count="47">
    <mergeCell ref="C81:D81"/>
    <mergeCell ref="B1:I1"/>
    <mergeCell ref="C77:D77"/>
    <mergeCell ref="C78:D78"/>
    <mergeCell ref="C79:D79"/>
    <mergeCell ref="C80:D80"/>
    <mergeCell ref="C73:D73"/>
    <mergeCell ref="C74:D74"/>
    <mergeCell ref="C75:D75"/>
    <mergeCell ref="C76:D76"/>
    <mergeCell ref="C64:D64"/>
    <mergeCell ref="E64:F64"/>
    <mergeCell ref="B68:I68"/>
    <mergeCell ref="C72:D72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E55:F55"/>
    <mergeCell ref="C56:D56"/>
    <mergeCell ref="E56:F56"/>
    <mergeCell ref="C57:D57"/>
    <mergeCell ref="E57:F57"/>
    <mergeCell ref="A48:B48"/>
    <mergeCell ref="A49:B49"/>
    <mergeCell ref="A51:B51"/>
    <mergeCell ref="C55:D55"/>
    <mergeCell ref="A44:B44"/>
    <mergeCell ref="A45:B45"/>
    <mergeCell ref="A46:B46"/>
    <mergeCell ref="A47:B47"/>
    <mergeCell ref="A40:B40"/>
    <mergeCell ref="A41:B41"/>
    <mergeCell ref="A42:B42"/>
    <mergeCell ref="A43:B43"/>
    <mergeCell ref="B34:I34"/>
    <mergeCell ref="A37:B37"/>
    <mergeCell ref="A38:B38"/>
    <mergeCell ref="A39:B39"/>
  </mergeCells>
  <printOptions/>
  <pageMargins left="1" right="1" top="0.4" bottom="0.4" header="0.4" footer="0.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</cp:lastModifiedBy>
  <dcterms:modified xsi:type="dcterms:W3CDTF">2005-09-24T21:10:01Z</dcterms:modified>
  <cp:category/>
  <cp:version/>
  <cp:contentType/>
  <cp:contentStatus/>
</cp:coreProperties>
</file>