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YTD" sheetId="1" r:id="rId1"/>
    <sheet name="AnnualBudget" sheetId="2" r:id="rId2"/>
    <sheet name="Pattern Graph" sheetId="3" r:id="rId3"/>
    <sheet name="Pattern % Graph" sheetId="4" r:id="rId4"/>
    <sheet name="SalesHistory" sheetId="5" r:id="rId5"/>
    <sheet name="Sales" sheetId="6" r:id="rId6"/>
    <sheet name="Production" sheetId="7" r:id="rId7"/>
    <sheet name="DM-Materials" sheetId="8" r:id="rId8"/>
    <sheet name="DM-Bags" sheetId="9" r:id="rId9"/>
    <sheet name="Direct Labor" sheetId="10" r:id="rId10"/>
    <sheet name="VarOH" sheetId="11" r:id="rId11"/>
    <sheet name="Cash Budget" sheetId="12" r:id="rId12"/>
    <sheet name="Exec" sheetId="13" r:id="rId13"/>
  </sheets>
  <definedNames/>
  <calcPr fullCalcOnLoad="1"/>
</workbook>
</file>

<file path=xl/sharedStrings.xml><?xml version="1.0" encoding="utf-8"?>
<sst xmlns="http://schemas.openxmlformats.org/spreadsheetml/2006/main" count="278" uniqueCount="166">
  <si>
    <t>2001 Budget</t>
  </si>
  <si>
    <t>Total</t>
  </si>
  <si>
    <t>Sales (units)</t>
  </si>
  <si>
    <t>Price</t>
  </si>
  <si>
    <t>Revenue</t>
  </si>
  <si>
    <t>Selling Expense</t>
  </si>
  <si>
    <t>Contribution Margin</t>
  </si>
  <si>
    <t xml:space="preserve">    CM %</t>
  </si>
  <si>
    <t xml:space="preserve">    </t>
  </si>
  <si>
    <t>G&amp;A</t>
  </si>
  <si>
    <t>Net Profit</t>
  </si>
  <si>
    <t>Units</t>
  </si>
  <si>
    <t>% of Yr</t>
  </si>
  <si>
    <t>Q1</t>
  </si>
  <si>
    <t>Q2</t>
  </si>
  <si>
    <t>Q3</t>
  </si>
  <si>
    <t>Q4</t>
  </si>
  <si>
    <t>Avg</t>
  </si>
  <si>
    <t>2001 Cash Budget</t>
  </si>
  <si>
    <t>Q1 01</t>
  </si>
  <si>
    <t>Q2 01</t>
  </si>
  <si>
    <t>Q4 01</t>
  </si>
  <si>
    <t>Q3 01</t>
  </si>
  <si>
    <t>Annual Total 2001</t>
  </si>
  <si>
    <t>Cash Balance, Ending</t>
  </si>
  <si>
    <t>Cash Balance, Beginning</t>
  </si>
  <si>
    <t>Comment</t>
  </si>
  <si>
    <t>Parameter</t>
  </si>
  <si>
    <t>Net Cash from Operations</t>
  </si>
  <si>
    <t>2001 Production Schedule</t>
  </si>
  <si>
    <t>Beginning Inventory</t>
  </si>
  <si>
    <t>Maximum Capacity</t>
  </si>
  <si>
    <t>Units Produced</t>
  </si>
  <si>
    <t>Plus: Units Produced</t>
  </si>
  <si>
    <t>Less: Units Sold</t>
  </si>
  <si>
    <t>Ending Inventory</t>
  </si>
  <si>
    <t>Above/(Below) Inventory Cushion</t>
  </si>
  <si>
    <t>Direct Production Costs</t>
  </si>
  <si>
    <t>2001 Sales Budget</t>
  </si>
  <si>
    <t>Direct Labor</t>
  </si>
  <si>
    <t>Fixed Mfg Overhead</t>
  </si>
  <si>
    <t xml:space="preserve">    Total Var Expense</t>
  </si>
  <si>
    <t>Sales in Units (Product B)</t>
  </si>
  <si>
    <t>Hourly Wage</t>
  </si>
  <si>
    <t>Cash Collections:</t>
  </si>
  <si>
    <t>Price per Unit</t>
  </si>
  <si>
    <t>Sales Revenue</t>
  </si>
  <si>
    <t>From Prior Year</t>
  </si>
  <si>
    <t>From Q1</t>
  </si>
  <si>
    <t>From Q2</t>
  </si>
  <si>
    <t>From Q3</t>
  </si>
  <si>
    <t xml:space="preserve">   Total Collections</t>
  </si>
  <si>
    <t>From Q4</t>
  </si>
  <si>
    <t>Collected in next quarter</t>
  </si>
  <si>
    <t>Collected in current quarter</t>
  </si>
  <si>
    <t>Uncollected at year end</t>
  </si>
  <si>
    <t>Sales Budget</t>
  </si>
  <si>
    <t>Contraints:</t>
  </si>
  <si>
    <t>Desired Inventory Cushion</t>
  </si>
  <si>
    <t>Desired Ending Inventory</t>
  </si>
  <si>
    <t>Amount to be purchased</t>
  </si>
  <si>
    <t>Cost per unit</t>
  </si>
  <si>
    <t>Unpaid at year end</t>
  </si>
  <si>
    <t xml:space="preserve">   Total Materials Payments</t>
  </si>
  <si>
    <t>2001 Direct Labor Budget</t>
  </si>
  <si>
    <t>Total Labor Hours needed</t>
  </si>
  <si>
    <t>Labor Hours Per Unit</t>
  </si>
  <si>
    <t>Cost per hour</t>
  </si>
  <si>
    <t>Direct Labor Costs</t>
  </si>
  <si>
    <r>
      <t xml:space="preserve">Cash Payments:  </t>
    </r>
    <r>
      <rPr>
        <sz val="10"/>
        <rFont val="Arial"/>
        <family val="2"/>
      </rPr>
      <t>Payroll paid weekly; now payment schedule necessary.</t>
    </r>
  </si>
  <si>
    <t>Sales Commissions Payments:</t>
  </si>
  <si>
    <t>Commission Rate</t>
  </si>
  <si>
    <t>Due salespersons at year end</t>
  </si>
  <si>
    <t>2001 Mfg Overhead Budget</t>
  </si>
  <si>
    <t>Allocation Method:</t>
  </si>
  <si>
    <t>Direct Labor Hours</t>
  </si>
  <si>
    <t>Calculation of Overhead Rate:</t>
  </si>
  <si>
    <t>Variable OH Budget</t>
  </si>
  <si>
    <t>Labors Hours</t>
  </si>
  <si>
    <t>DL Budget</t>
  </si>
  <si>
    <t>Parameter or Source</t>
  </si>
  <si>
    <t>Product Budget</t>
  </si>
  <si>
    <r>
      <t xml:space="preserve">Cash Payments:  </t>
    </r>
    <r>
      <rPr>
        <sz val="10"/>
        <rFont val="Arial"/>
        <family val="2"/>
      </rPr>
      <t>Variable overhead items purchased for cash; cash flow matches expense.</t>
    </r>
  </si>
  <si>
    <t>Sales Commissions</t>
  </si>
  <si>
    <t>Variable Mfg Overhead</t>
  </si>
  <si>
    <t>General &amp; Administrative</t>
  </si>
  <si>
    <t>Income Taxes</t>
  </si>
  <si>
    <t>Less Operating Disbursements</t>
  </si>
  <si>
    <t>Total Operating Disbursements:</t>
  </si>
  <si>
    <t>Customer Receipts</t>
  </si>
  <si>
    <t>+ Borrowings</t>
  </si>
  <si>
    <t>- Repayments</t>
  </si>
  <si>
    <t>- Capital Expenditures</t>
  </si>
  <si>
    <t>- Owner Withdrawals/Dividends</t>
  </si>
  <si>
    <t>+ Owner Investments</t>
  </si>
  <si>
    <t>DM Budget</t>
  </si>
  <si>
    <t>Var OH Budget</t>
  </si>
  <si>
    <t>Annual Budget</t>
  </si>
  <si>
    <t>(Less NonCash Fixed Mfg OH)</t>
  </si>
  <si>
    <t>(Less NonCash G&amp;A)</t>
  </si>
  <si>
    <t>Equip Depr</t>
  </si>
  <si>
    <t xml:space="preserve">Income Statement </t>
  </si>
  <si>
    <t>File: SGMU I:\MSMFin642\Westport-Solution.XLS</t>
  </si>
  <si>
    <t>Explanations/Assumptions</t>
  </si>
  <si>
    <t>Year To Date</t>
  </si>
  <si>
    <t>3rd Quarter</t>
  </si>
  <si>
    <t>Third Quarter 2000</t>
  </si>
  <si>
    <t>Avg Per Unit</t>
  </si>
  <si>
    <t>Notes:</t>
  </si>
  <si>
    <t>Factory Wages</t>
  </si>
  <si>
    <t>Var Mfg Overhead Applied</t>
  </si>
  <si>
    <t>Actual Var Mfg Overhead</t>
  </si>
  <si>
    <t>Calculated Average Wage</t>
  </si>
  <si>
    <t>Annual Budget  2001</t>
  </si>
  <si>
    <t xml:space="preserve"> </t>
  </si>
  <si>
    <t>% Diff</t>
  </si>
  <si>
    <t>Variable Mfg Overhead POR</t>
  </si>
  <si>
    <t xml:space="preserve">      Var Mfg Overhead Budget</t>
  </si>
  <si>
    <t>Wages per Unit</t>
  </si>
  <si>
    <t xml:space="preserve">      POR </t>
  </si>
  <si>
    <t xml:space="preserve">      Labor Hours per Unit</t>
  </si>
  <si>
    <t xml:space="preserve">      Var Per Unit</t>
  </si>
  <si>
    <t>Cash Payments:</t>
  </si>
  <si>
    <t>Variable Overhead Rate</t>
  </si>
  <si>
    <t>Not equal budget because production not equal sales</t>
  </si>
  <si>
    <t>Ignore</t>
  </si>
  <si>
    <t>2001 Budget Executive Summary</t>
  </si>
  <si>
    <t>Prepared by: Steve M.</t>
  </si>
  <si>
    <t>Assumption: ?</t>
  </si>
  <si>
    <t>Assumption: ????</t>
  </si>
  <si>
    <t>Assumption: ???</t>
  </si>
  <si>
    <t>Plymouth Company</t>
  </si>
  <si>
    <t>Last Updated: 12/14/00</t>
  </si>
  <si>
    <t>File: SGMU I:\MSMFin642\Plymouth-Blank.XLS</t>
  </si>
  <si>
    <t>Raw Materials</t>
  </si>
  <si>
    <t>Bags</t>
  </si>
  <si>
    <t>Budget for Var Mfg overhead is $2 per hour of direct labor.</t>
  </si>
  <si>
    <t>2001 Direct Materials Budget - Materials</t>
  </si>
  <si>
    <t>2001 Direct Materials Budget - Bags</t>
  </si>
  <si>
    <t>Bags per Unit</t>
  </si>
  <si>
    <t>Bags Needed</t>
  </si>
  <si>
    <t>Begnning Bag Inventory</t>
  </si>
  <si>
    <t>Cost Per Bag</t>
  </si>
  <si>
    <t>Bag per Unit</t>
  </si>
  <si>
    <t>Bag Cost Per Unit</t>
  </si>
  <si>
    <t>Materials Needed Per Unit (in lbs)</t>
  </si>
  <si>
    <t>Pounds Needed</t>
  </si>
  <si>
    <t>Begnning Inventory</t>
  </si>
  <si>
    <t>Cost per Pound</t>
  </si>
  <si>
    <t>Pounds per Unit</t>
  </si>
  <si>
    <t>Material Cost per Unit</t>
  </si>
  <si>
    <t>Material Cost per unit</t>
  </si>
  <si>
    <t>Direct Materials-Materials</t>
  </si>
  <si>
    <t>Direct Materials-Bags</t>
  </si>
  <si>
    <t>Paid in current quarter</t>
  </si>
  <si>
    <t>Paid in next quarter</t>
  </si>
  <si>
    <t>45000 bags</t>
  </si>
  <si>
    <t>Union Minumum Hours</t>
  </si>
  <si>
    <t>2500 hours</t>
  </si>
  <si>
    <t>Equates to 31250 bags</t>
  </si>
  <si>
    <t>1 Month Sales</t>
  </si>
  <si>
    <t>1 month supply</t>
  </si>
  <si>
    <t>G&amp;A Depr</t>
  </si>
  <si>
    <t>2000 data is budget, not actual</t>
  </si>
  <si>
    <t>Bag Cost per unit</t>
  </si>
  <si>
    <t>Last Year Forecast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</si>
</sst>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Red]\(0\)"/>
    <numFmt numFmtId="166" formatCode="&quot;$&quot;#,##0.0_);[Red]\(&quot;$&quot;#,##0.0\)"/>
    <numFmt numFmtId="167" formatCode="0.0"/>
    <numFmt numFmtId="168" formatCode="&quot;$&quot;#,##0.000"/>
    <numFmt numFmtId="169" formatCode="&quot;$&quot;#,##0.0000"/>
    <numFmt numFmtId="170" formatCode="&quot;$&quot;#,##0"/>
    <numFmt numFmtId="171" formatCode="&quot;$&quot;#,##0.000_);[Red]\(&quot;$&quot;#,##0.000\)"/>
    <numFmt numFmtId="172" formatCode="0.00000"/>
    <numFmt numFmtId="173" formatCode="0.0000"/>
    <numFmt numFmtId="174" formatCode="0.000"/>
    <numFmt numFmtId="175" formatCode="0.0%"/>
    <numFmt numFmtId="176" formatCode="&quot;$&quot;#,##0.0"/>
    <numFmt numFmtId="177" formatCode="#,##0;[Red]#,##0"/>
    <numFmt numFmtId="178" formatCode="#,##0.0_);[Red]\(#,##0.0\)"/>
    <numFmt numFmtId="179" formatCode="_(* #,##0.0_);_(* \(#,##0.0\);_(* &quot;-&quot;??_);_(@_)"/>
    <numFmt numFmtId="180" formatCode="_(* #,##0_);_(* \(#,##0\);_(* &quot;-&quot;??_);_(@_)"/>
    <numFmt numFmtId="181" formatCode="0.0%;[Red]0.0%"/>
    <numFmt numFmtId="182" formatCode="0.0%;[Red]\(0.0%\)"/>
    <numFmt numFmtId="183" formatCode="&quot;$&quot;#,##0.0000_);[Red]\(&quot;$&quot;#,##0.0000\)"/>
    <numFmt numFmtId="184" formatCode="&quot;$&quot;#,##0.00000"/>
    <numFmt numFmtId="185" formatCode="&quot;$&quot;#,##0.00000_);[Red]\(&quot;$&quot;#,##0.00000\)"/>
    <numFmt numFmtId="186" formatCode="&quot;$&quot;#,##0.000000_);[Red]\(&quot;$&quot;#,##0.000000\)"/>
    <numFmt numFmtId="187" formatCode="#,##0.00000_);[Red]\(#,##0.00000\)"/>
    <numFmt numFmtId="188" formatCode="#,##0.00000"/>
  </numFmts>
  <fonts count="10">
    <font>
      <sz val="10"/>
      <name val="Arial"/>
      <family val="0"/>
    </font>
    <font>
      <b/>
      <sz val="10"/>
      <name val="Arial"/>
      <family val="2"/>
    </font>
    <font>
      <b/>
      <sz val="14"/>
      <name val="Arial"/>
      <family val="2"/>
    </font>
    <font>
      <sz val="8"/>
      <name val="Arial"/>
      <family val="2"/>
    </font>
    <font>
      <b/>
      <sz val="10"/>
      <color indexed="10"/>
      <name val="Arial"/>
      <family val="2"/>
    </font>
    <font>
      <sz val="10"/>
      <color indexed="48"/>
      <name val="Arial"/>
      <family val="2"/>
    </font>
    <font>
      <b/>
      <sz val="10"/>
      <color indexed="48"/>
      <name val="Arial"/>
      <family val="2"/>
    </font>
    <font>
      <sz val="10"/>
      <color indexed="12"/>
      <name val="Arial"/>
      <family val="2"/>
    </font>
    <font>
      <b/>
      <sz val="10"/>
      <color indexed="17"/>
      <name val="Arial"/>
      <family val="2"/>
    </font>
    <font>
      <b/>
      <sz val="10"/>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Alignment="1" quotePrefix="1">
      <alignment/>
    </xf>
    <xf numFmtId="0" fontId="1" fillId="0" borderId="0" xfId="0" applyFont="1" applyAlignment="1">
      <alignment horizontal="right"/>
    </xf>
    <xf numFmtId="0" fontId="0" fillId="0" borderId="0" xfId="0" applyAlignment="1">
      <alignment horizontal="right"/>
    </xf>
    <xf numFmtId="164" fontId="0" fillId="0" borderId="0" xfId="0" applyNumberFormat="1" applyAlignment="1">
      <alignment/>
    </xf>
    <xf numFmtId="6" fontId="0" fillId="0" borderId="0" xfId="0" applyNumberFormat="1" applyAlignment="1">
      <alignment/>
    </xf>
    <xf numFmtId="9" fontId="0" fillId="0" borderId="0" xfId="19" applyAlignment="1">
      <alignment/>
    </xf>
    <xf numFmtId="0" fontId="1" fillId="0" borderId="0" xfId="0" applyFont="1" applyAlignment="1">
      <alignment horizontal="centerContinuous"/>
    </xf>
    <xf numFmtId="164" fontId="1" fillId="0" borderId="0" xfId="0" applyNumberFormat="1" applyFont="1" applyAlignment="1">
      <alignment horizontal="centerContinuous"/>
    </xf>
    <xf numFmtId="0" fontId="3" fillId="0" borderId="0" xfId="0" applyFont="1" applyAlignment="1">
      <alignment/>
    </xf>
    <xf numFmtId="9" fontId="0" fillId="0" borderId="0" xfId="0" applyNumberFormat="1" applyAlignment="1">
      <alignment/>
    </xf>
    <xf numFmtId="0" fontId="1" fillId="0" borderId="0" xfId="0" applyFont="1" applyAlignment="1">
      <alignment/>
    </xf>
    <xf numFmtId="8" fontId="0" fillId="0" borderId="0" xfId="0" applyNumberFormat="1" applyAlignment="1">
      <alignment/>
    </xf>
    <xf numFmtId="165" fontId="0" fillId="0" borderId="0" xfId="0" applyNumberFormat="1" applyAlignment="1">
      <alignment/>
    </xf>
    <xf numFmtId="9" fontId="0" fillId="0" borderId="0" xfId="19" applyFont="1" applyAlignment="1">
      <alignment/>
    </xf>
    <xf numFmtId="38" fontId="0" fillId="0" borderId="0" xfId="0" applyNumberFormat="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horizontal="center"/>
    </xf>
    <xf numFmtId="38" fontId="0" fillId="0" borderId="0" xfId="0" applyNumberFormat="1" applyAlignment="1">
      <alignment horizontal="center"/>
    </xf>
    <xf numFmtId="8" fontId="0" fillId="0" borderId="0" xfId="0" applyNumberFormat="1" applyAlignment="1">
      <alignment horizontal="center"/>
    </xf>
    <xf numFmtId="0" fontId="0" fillId="0" borderId="0" xfId="0" applyAlignment="1">
      <alignment horizontal="left" vertical="center" wrapText="1"/>
    </xf>
    <xf numFmtId="9" fontId="0" fillId="0" borderId="0" xfId="19" applyAlignment="1">
      <alignment horizont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4" fillId="0" borderId="0" xfId="0" applyFont="1" applyAlignment="1">
      <alignment/>
    </xf>
    <xf numFmtId="0" fontId="0" fillId="0" borderId="0" xfId="0" applyNumberFormat="1" applyAlignment="1">
      <alignment/>
    </xf>
    <xf numFmtId="4" fontId="0" fillId="0" borderId="0" xfId="0" applyNumberFormat="1" applyAlignment="1">
      <alignment/>
    </xf>
    <xf numFmtId="2" fontId="0" fillId="0" borderId="0" xfId="0" applyNumberFormat="1" applyAlignment="1">
      <alignment/>
    </xf>
    <xf numFmtId="170" fontId="0" fillId="0" borderId="0" xfId="0" applyNumberFormat="1" applyAlignment="1">
      <alignment/>
    </xf>
    <xf numFmtId="0" fontId="0" fillId="0" borderId="0" xfId="0" applyFont="1" applyAlignment="1">
      <alignment/>
    </xf>
    <xf numFmtId="9" fontId="0" fillId="0" borderId="0" xfId="19" applyAlignment="1">
      <alignment/>
    </xf>
    <xf numFmtId="38" fontId="6" fillId="0" borderId="0" xfId="0" applyNumberFormat="1" applyFont="1" applyAlignment="1">
      <alignment/>
    </xf>
    <xf numFmtId="38" fontId="6" fillId="0" borderId="0" xfId="0" applyNumberFormat="1" applyFont="1" applyAlignment="1">
      <alignment horizontal="center"/>
    </xf>
    <xf numFmtId="40" fontId="0" fillId="0" borderId="0" xfId="0" applyNumberFormat="1" applyAlignment="1">
      <alignment horizontal="center"/>
    </xf>
    <xf numFmtId="40" fontId="0" fillId="0" borderId="0" xfId="0" applyNumberFormat="1" applyAlignment="1">
      <alignment/>
    </xf>
    <xf numFmtId="0" fontId="1" fillId="0" borderId="0" xfId="0" applyFont="1" applyAlignment="1">
      <alignment horizontal="left" vertical="center" wrapText="1"/>
    </xf>
    <xf numFmtId="171" fontId="6" fillId="0" borderId="0" xfId="0" applyNumberFormat="1" applyFont="1" applyAlignment="1">
      <alignment/>
    </xf>
    <xf numFmtId="0" fontId="5" fillId="0" borderId="0" xfId="0" applyFont="1" applyAlignment="1">
      <alignment/>
    </xf>
    <xf numFmtId="170" fontId="6" fillId="0" borderId="0" xfId="0" applyNumberFormat="1" applyFont="1" applyAlignment="1">
      <alignment/>
    </xf>
    <xf numFmtId="9" fontId="6" fillId="0" borderId="0" xfId="19" applyFont="1" applyAlignment="1">
      <alignment/>
    </xf>
    <xf numFmtId="8" fontId="6" fillId="0" borderId="0" xfId="0" applyNumberFormat="1" applyFont="1" applyAlignment="1">
      <alignment/>
    </xf>
    <xf numFmtId="38" fontId="6" fillId="0" borderId="0" xfId="0" applyNumberFormat="1" applyFont="1" applyFill="1" applyAlignment="1">
      <alignment horizontal="center"/>
    </xf>
    <xf numFmtId="38" fontId="0" fillId="0" borderId="0" xfId="0" applyNumberFormat="1" applyFont="1" applyAlignment="1">
      <alignment horizontal="right" vertical="center" wrapText="1"/>
    </xf>
    <xf numFmtId="164" fontId="0" fillId="0" borderId="0" xfId="0" applyNumberFormat="1" applyFont="1" applyAlignment="1">
      <alignment horizontal="right" vertical="center" wrapText="1"/>
    </xf>
    <xf numFmtId="164" fontId="6" fillId="0" borderId="0" xfId="0" applyNumberFormat="1" applyFont="1" applyAlignment="1">
      <alignment/>
    </xf>
    <xf numFmtId="170" fontId="0" fillId="0" borderId="0" xfId="0" applyNumberFormat="1" applyFont="1" applyAlignment="1">
      <alignment horizontal="right" vertical="center" wrapText="1"/>
    </xf>
    <xf numFmtId="9" fontId="0" fillId="0" borderId="0" xfId="19" applyFont="1" applyAlignment="1">
      <alignment horizontal="center"/>
    </xf>
    <xf numFmtId="0" fontId="1" fillId="0" borderId="0" xfId="0" applyFont="1" applyAlignment="1" quotePrefix="1">
      <alignment/>
    </xf>
    <xf numFmtId="164" fontId="0" fillId="0" borderId="0" xfId="19" applyNumberFormat="1" applyFont="1" applyAlignment="1">
      <alignment horizontal="center"/>
    </xf>
    <xf numFmtId="17" fontId="2" fillId="0" borderId="0" xfId="0" applyNumberFormat="1" applyFont="1" applyAlignment="1">
      <alignment/>
    </xf>
    <xf numFmtId="0" fontId="1" fillId="0" borderId="0" xfId="0" applyFont="1" applyAlignment="1">
      <alignment horizontal="left"/>
    </xf>
    <xf numFmtId="180" fontId="0" fillId="0" borderId="0" xfId="15" applyNumberFormat="1" applyAlignment="1">
      <alignment/>
    </xf>
    <xf numFmtId="164" fontId="0" fillId="0" borderId="0" xfId="0" applyNumberFormat="1" applyAlignment="1">
      <alignment horizontal="right" wrapText="1"/>
    </xf>
    <xf numFmtId="0" fontId="0" fillId="0" borderId="0" xfId="0" applyAlignment="1">
      <alignment horizontal="right" wrapText="1"/>
    </xf>
    <xf numFmtId="0" fontId="0" fillId="0" borderId="0" xfId="0" applyAlignment="1">
      <alignment vertical="center"/>
    </xf>
    <xf numFmtId="164" fontId="0" fillId="0" borderId="0" xfId="0" applyNumberFormat="1" applyAlignment="1">
      <alignment horizontal="center" vertical="center" wrapText="1"/>
    </xf>
    <xf numFmtId="38" fontId="8" fillId="0" borderId="0" xfId="0" applyNumberFormat="1" applyFont="1" applyAlignment="1">
      <alignment/>
    </xf>
    <xf numFmtId="38" fontId="8" fillId="0" borderId="0" xfId="0" applyNumberFormat="1" applyFont="1" applyFill="1" applyAlignment="1">
      <alignment horizontal="center"/>
    </xf>
    <xf numFmtId="3" fontId="0" fillId="0" borderId="0" xfId="0" applyNumberFormat="1" applyAlignment="1">
      <alignment/>
    </xf>
    <xf numFmtId="9" fontId="8" fillId="0" borderId="0" xfId="19" applyFont="1" applyAlignment="1">
      <alignment/>
    </xf>
    <xf numFmtId="9" fontId="9" fillId="0" borderId="0" xfId="19" applyFont="1" applyAlignment="1">
      <alignment/>
    </xf>
    <xf numFmtId="6" fontId="9" fillId="0" borderId="0" xfId="0" applyNumberFormat="1" applyFont="1" applyAlignment="1">
      <alignment/>
    </xf>
    <xf numFmtId="164" fontId="8" fillId="0" borderId="0" xfId="0" applyNumberFormat="1" applyFont="1" applyAlignment="1">
      <alignment/>
    </xf>
    <xf numFmtId="38" fontId="7" fillId="0" borderId="0" xfId="0" applyNumberFormat="1" applyFont="1" applyAlignment="1">
      <alignment horizontal="center"/>
    </xf>
    <xf numFmtId="170" fontId="8" fillId="0" borderId="0" xfId="0" applyNumberFormat="1" applyFont="1" applyAlignment="1">
      <alignment/>
    </xf>
    <xf numFmtId="6" fontId="0" fillId="0" borderId="0" xfId="0" applyNumberFormat="1" applyAlignment="1">
      <alignment vertical="center"/>
    </xf>
    <xf numFmtId="6" fontId="0" fillId="0" borderId="0" xfId="0" applyNumberFormat="1" applyFont="1" applyAlignment="1">
      <alignment/>
    </xf>
    <xf numFmtId="170" fontId="9" fillId="0" borderId="0" xfId="0" applyNumberFormat="1" applyFont="1" applyAlignment="1">
      <alignment/>
    </xf>
    <xf numFmtId="182" fontId="0" fillId="0" borderId="0" xfId="19" applyNumberFormat="1" applyAlignment="1">
      <alignment/>
    </xf>
    <xf numFmtId="182" fontId="0" fillId="0" borderId="0" xfId="0" applyNumberFormat="1" applyAlignment="1">
      <alignment/>
    </xf>
    <xf numFmtId="182" fontId="0" fillId="0" borderId="0" xfId="19" applyNumberFormat="1" applyAlignment="1">
      <alignment/>
    </xf>
    <xf numFmtId="180" fontId="0" fillId="0" borderId="0" xfId="15" applyNumberFormat="1" applyFont="1" applyAlignment="1">
      <alignment/>
    </xf>
    <xf numFmtId="0" fontId="6" fillId="0" borderId="0" xfId="0" applyFont="1" applyAlignment="1">
      <alignment/>
    </xf>
    <xf numFmtId="0" fontId="0" fillId="0" borderId="0" xfId="0" applyFont="1" applyAlignment="1">
      <alignment horizontal="center" vertical="center" wrapText="1"/>
    </xf>
    <xf numFmtId="6" fontId="8" fillId="0" borderId="0" xfId="0" applyNumberFormat="1" applyFont="1" applyAlignment="1">
      <alignment/>
    </xf>
    <xf numFmtId="0" fontId="1" fillId="0" borderId="0" xfId="0" applyFont="1" applyAlignment="1">
      <alignment vertical="center" wrapText="1"/>
    </xf>
    <xf numFmtId="0" fontId="0" fillId="0" borderId="0" xfId="0" applyAlignment="1">
      <alignment horizontal="center" vertical="center" wrapText="1"/>
    </xf>
    <xf numFmtId="6"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wrapText="1"/>
    </xf>
    <xf numFmtId="0" fontId="2" fillId="0" borderId="0" xfId="0" applyFont="1" applyAlignment="1" quotePrefix="1">
      <alignment horizontal="center" wrapText="1"/>
    </xf>
    <xf numFmtId="0" fontId="0" fillId="0" borderId="0" xfId="0" applyAlignment="1">
      <alignment horizontal="center" wrapText="1"/>
    </xf>
    <xf numFmtId="0" fontId="0" fillId="0" borderId="0" xfId="0" applyAlignment="1">
      <alignment wrapText="1"/>
    </xf>
    <xf numFmtId="38" fontId="0" fillId="0" borderId="0" xfId="15" applyNumberFormat="1" applyAlignment="1">
      <alignment/>
    </xf>
    <xf numFmtId="38" fontId="9" fillId="0" borderId="0" xfId="15" applyNumberFormat="1" applyFont="1" applyAlignment="1">
      <alignment/>
    </xf>
    <xf numFmtId="183" fontId="6" fillId="0" borderId="0" xfId="0" applyNumberFormat="1" applyFont="1" applyAlignment="1">
      <alignment/>
    </xf>
    <xf numFmtId="6" fontId="7" fillId="0" borderId="0" xfId="0" applyNumberFormat="1" applyFont="1" applyAlignment="1">
      <alignment/>
    </xf>
    <xf numFmtId="180" fontId="9" fillId="0" borderId="0" xfId="15" applyNumberFormat="1" applyFont="1" applyAlignment="1">
      <alignment horizontal="center"/>
    </xf>
    <xf numFmtId="0" fontId="0" fillId="0" borderId="0" xfId="0" applyAlignment="1" quotePrefix="1">
      <alignment/>
    </xf>
    <xf numFmtId="184" fontId="9" fillId="0" borderId="0" xfId="0" applyNumberFormat="1" applyFont="1" applyAlignment="1">
      <alignment/>
    </xf>
    <xf numFmtId="184" fontId="0" fillId="0" borderId="0" xfId="0" applyNumberFormat="1" applyAlignment="1">
      <alignment/>
    </xf>
    <xf numFmtId="184" fontId="0" fillId="0" borderId="0" xfId="0" applyNumberFormat="1" applyFont="1" applyAlignment="1">
      <alignment/>
    </xf>
    <xf numFmtId="184" fontId="0" fillId="0" borderId="0" xfId="19" applyNumberFormat="1" applyAlignment="1">
      <alignment/>
    </xf>
    <xf numFmtId="184" fontId="0" fillId="0" borderId="0" xfId="15" applyNumberFormat="1" applyAlignment="1">
      <alignment/>
    </xf>
    <xf numFmtId="185" fontId="0" fillId="0" borderId="0" xfId="0" applyNumberFormat="1" applyAlignment="1">
      <alignment/>
    </xf>
    <xf numFmtId="186" fontId="0" fillId="0" borderId="0" xfId="0" applyNumberFormat="1" applyAlignment="1">
      <alignment/>
    </xf>
    <xf numFmtId="187" fontId="9" fillId="0" borderId="0" xfId="0" applyNumberFormat="1" applyFont="1" applyAlignment="1">
      <alignment/>
    </xf>
    <xf numFmtId="188" fontId="0" fillId="0" borderId="0" xfId="0" applyNumberFormat="1" applyAlignment="1">
      <alignment/>
    </xf>
    <xf numFmtId="186" fontId="0" fillId="0" borderId="0" xfId="0" applyNumberFormat="1" applyBorder="1" applyAlignment="1">
      <alignment/>
    </xf>
    <xf numFmtId="185"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SalesHistory!$A$9:$B$9</c:f>
              <c:strCache>
                <c:ptCount val="1"/>
                <c:pt idx="0">
                  <c:v>1998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SalesHistory!$C$9:$F$9</c:f>
              <c:numCache>
                <c:ptCount val="4"/>
                <c:pt idx="0">
                  <c:v>25153</c:v>
                </c:pt>
                <c:pt idx="1">
                  <c:v>55670</c:v>
                </c:pt>
                <c:pt idx="2">
                  <c:v>42560</c:v>
                </c:pt>
                <c:pt idx="3">
                  <c:v>3200</c:v>
                </c:pt>
              </c:numCache>
            </c:numRef>
          </c:val>
        </c:ser>
        <c:ser>
          <c:idx val="1"/>
          <c:order val="1"/>
          <c:tx>
            <c:strRef>
              <c:f>SalesHistory!$A$12:$B$12</c:f>
              <c:strCache>
                <c:ptCount val="1"/>
                <c:pt idx="0">
                  <c:v>1999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SalesHistory!$C$12:$F$12</c:f>
              <c:numCache>
                <c:ptCount val="4"/>
                <c:pt idx="0">
                  <c:v>31670</c:v>
                </c:pt>
                <c:pt idx="1">
                  <c:v>61569</c:v>
                </c:pt>
                <c:pt idx="2">
                  <c:v>42154</c:v>
                </c:pt>
                <c:pt idx="3">
                  <c:v>4123</c:v>
                </c:pt>
              </c:numCache>
            </c:numRef>
          </c:val>
        </c:ser>
        <c:ser>
          <c:idx val="2"/>
          <c:order val="2"/>
          <c:tx>
            <c:strRef>
              <c:f>SalesHistory!$A$15:$B$15</c:f>
              <c:strCache>
                <c:ptCount val="1"/>
                <c:pt idx="0">
                  <c:v>2000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SalesHistory!$C$15:$F$15</c:f>
              <c:numCache>
                <c:ptCount val="4"/>
                <c:pt idx="0">
                  <c:v>32190</c:v>
                </c:pt>
                <c:pt idx="1">
                  <c:v>59514</c:v>
                </c:pt>
                <c:pt idx="2">
                  <c:v>48976</c:v>
                </c:pt>
                <c:pt idx="3">
                  <c:v>4756</c:v>
                </c:pt>
              </c:numCache>
            </c:numRef>
          </c:val>
        </c:ser>
        <c:ser>
          <c:idx val="3"/>
          <c:order val="3"/>
          <c:tx>
            <c:strRef>
              <c:f>SalesHistory!$A$20:$B$20</c:f>
              <c:strCache>
                <c:ptCount val="1"/>
                <c:pt idx="0">
                  <c:v>2001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SalesHistory!$C$20:$F$20</c:f>
              <c:numCache>
                <c:ptCount val="4"/>
                <c:pt idx="0">
                  <c:v>0</c:v>
                </c:pt>
                <c:pt idx="1">
                  <c:v>0</c:v>
                </c:pt>
                <c:pt idx="2">
                  <c:v>0</c:v>
                </c:pt>
                <c:pt idx="3">
                  <c:v>0</c:v>
                </c:pt>
              </c:numCache>
            </c:numRef>
          </c:val>
        </c:ser>
        <c:axId val="6653833"/>
        <c:axId val="59884498"/>
      </c:barChart>
      <c:catAx>
        <c:axId val="6653833"/>
        <c:scaling>
          <c:orientation val="minMax"/>
        </c:scaling>
        <c:axPos val="b"/>
        <c:delete val="0"/>
        <c:numFmt formatCode="General" sourceLinked="1"/>
        <c:majorTickMark val="out"/>
        <c:minorTickMark val="none"/>
        <c:tickLblPos val="nextTo"/>
        <c:crossAx val="59884498"/>
        <c:crosses val="autoZero"/>
        <c:auto val="1"/>
        <c:lblOffset val="100"/>
        <c:noMultiLvlLbl val="0"/>
      </c:catAx>
      <c:valAx>
        <c:axId val="59884498"/>
        <c:scaling>
          <c:orientation val="minMax"/>
        </c:scaling>
        <c:axPos val="l"/>
        <c:title>
          <c:tx>
            <c:rich>
              <a:bodyPr vert="horz" rot="-5400000" anchor="ctr"/>
              <a:lstStyle/>
              <a:p>
                <a:pPr algn="ctr">
                  <a:defRPr/>
                </a:pPr>
                <a:r>
                  <a:rPr lang="en-US" cap="none" sz="1000" b="1" i="0" u="none" baseline="0">
                    <a:latin typeface="Arial"/>
                    <a:ea typeface="Arial"/>
                    <a:cs typeface="Arial"/>
                  </a:rPr>
                  <a:t>Units</a:t>
                </a:r>
              </a:p>
            </c:rich>
          </c:tx>
          <c:layout/>
          <c:overlay val="0"/>
          <c:spPr>
            <a:noFill/>
            <a:ln>
              <a:noFill/>
            </a:ln>
          </c:spPr>
        </c:title>
        <c:majorGridlines/>
        <c:delete val="0"/>
        <c:numFmt formatCode="General" sourceLinked="1"/>
        <c:majorTickMark val="out"/>
        <c:minorTickMark val="none"/>
        <c:tickLblPos val="nextTo"/>
        <c:crossAx val="66538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SalesHistory!$A$9:$B$9</c:f>
              <c:strCache>
                <c:ptCount val="1"/>
                <c:pt idx="0">
                  <c:v>1998 Units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SalesHistory!$C$7:$F$7</c:f>
              <c:strCache>
                <c:ptCount val="4"/>
                <c:pt idx="0">
                  <c:v>Q1</c:v>
                </c:pt>
                <c:pt idx="1">
                  <c:v>Q2</c:v>
                </c:pt>
                <c:pt idx="2">
                  <c:v>Q3</c:v>
                </c:pt>
                <c:pt idx="3">
                  <c:v>Q4</c:v>
                </c:pt>
              </c:strCache>
            </c:strRef>
          </c:cat>
          <c:val>
            <c:numRef>
              <c:f>SalesHistory!$C$10:$F$10</c:f>
              <c:numCache>
                <c:ptCount val="4"/>
                <c:pt idx="0">
                  <c:v>0.198707567366866</c:v>
                </c:pt>
                <c:pt idx="1">
                  <c:v>0.4397904931941888</c:v>
                </c:pt>
                <c:pt idx="2">
                  <c:v>0.33622208353412386</c:v>
                </c:pt>
                <c:pt idx="3">
                  <c:v>0.025279855904821343</c:v>
                </c:pt>
              </c:numCache>
            </c:numRef>
          </c:val>
        </c:ser>
        <c:ser>
          <c:idx val="1"/>
          <c:order val="1"/>
          <c:tx>
            <c:strRef>
              <c:f>SalesHistory!$A$12:$B$12</c:f>
              <c:strCache>
                <c:ptCount val="1"/>
                <c:pt idx="0">
                  <c:v>1999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SalesHistory!$C$13:$F$13</c:f>
              <c:numCache>
                <c:ptCount val="4"/>
                <c:pt idx="0">
                  <c:v>0.22699905387195735</c:v>
                </c:pt>
                <c:pt idx="1">
                  <c:v>0.4413042231715359</c:v>
                </c:pt>
                <c:pt idx="2">
                  <c:v>0.3021445568967</c:v>
                </c:pt>
                <c:pt idx="3">
                  <c:v>0.02955216605980676</c:v>
                </c:pt>
              </c:numCache>
            </c:numRef>
          </c:val>
        </c:ser>
        <c:ser>
          <c:idx val="2"/>
          <c:order val="2"/>
          <c:tx>
            <c:strRef>
              <c:f>SalesHistory!$A$15:$B$15</c:f>
              <c:strCache>
                <c:ptCount val="1"/>
                <c:pt idx="0">
                  <c:v>2000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SalesHistory!$C$16:$F$16</c:f>
              <c:numCache>
                <c:ptCount val="4"/>
                <c:pt idx="0">
                  <c:v>0.22133447014494348</c:v>
                </c:pt>
                <c:pt idx="1">
                  <c:v>0.4092109243928601</c:v>
                </c:pt>
                <c:pt idx="2">
                  <c:v>0.3367529359993399</c:v>
                </c:pt>
                <c:pt idx="3">
                  <c:v>0.03270166946285651</c:v>
                </c:pt>
              </c:numCache>
            </c:numRef>
          </c:val>
        </c:ser>
        <c:ser>
          <c:idx val="3"/>
          <c:order val="3"/>
          <c:tx>
            <c:strRef>
              <c:f>SalesHistory!$A$20:$B$20</c:f>
              <c:strCache>
                <c:ptCount val="1"/>
                <c:pt idx="0">
                  <c:v>2001 Units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SalesHistory!$C$21:$F$21</c:f>
              <c:numCache>
                <c:ptCount val="4"/>
                <c:pt idx="0">
                  <c:v>0</c:v>
                </c:pt>
                <c:pt idx="1">
                  <c:v>0</c:v>
                </c:pt>
                <c:pt idx="2">
                  <c:v>0</c:v>
                </c:pt>
                <c:pt idx="3">
                  <c:v>0</c:v>
                </c:pt>
              </c:numCache>
            </c:numRef>
          </c:val>
        </c:ser>
        <c:axId val="2089571"/>
        <c:axId val="18806140"/>
      </c:barChart>
      <c:catAx>
        <c:axId val="2089571"/>
        <c:scaling>
          <c:orientation val="minMax"/>
        </c:scaling>
        <c:axPos val="b"/>
        <c:delete val="0"/>
        <c:numFmt formatCode="General" sourceLinked="1"/>
        <c:majorTickMark val="out"/>
        <c:minorTickMark val="none"/>
        <c:tickLblPos val="nextTo"/>
        <c:crossAx val="18806140"/>
        <c:crosses val="autoZero"/>
        <c:auto val="1"/>
        <c:lblOffset val="100"/>
        <c:noMultiLvlLbl val="0"/>
      </c:catAx>
      <c:valAx>
        <c:axId val="18806140"/>
        <c:scaling>
          <c:orientation val="minMax"/>
        </c:scaling>
        <c:axPos val="l"/>
        <c:title>
          <c:tx>
            <c:rich>
              <a:bodyPr vert="horz" rot="-5400000" anchor="ctr"/>
              <a:lstStyle/>
              <a:p>
                <a:pPr algn="ctr">
                  <a:defRPr/>
                </a:pPr>
                <a:r>
                  <a:rPr lang="en-US" cap="none" sz="1000" b="1" i="0" u="none" baseline="0">
                    <a:latin typeface="Arial"/>
                    <a:ea typeface="Arial"/>
                    <a:cs typeface="Arial"/>
                  </a:rPr>
                  <a:t>% of Annual Sales</a:t>
                </a:r>
              </a:p>
            </c:rich>
          </c:tx>
          <c:layout/>
          <c:overlay val="0"/>
          <c:spPr>
            <a:noFill/>
            <a:ln>
              <a:noFill/>
            </a:ln>
          </c:spPr>
        </c:title>
        <c:majorGridlines/>
        <c:delete val="0"/>
        <c:numFmt formatCode="General" sourceLinked="1"/>
        <c:majorTickMark val="out"/>
        <c:minorTickMark val="none"/>
        <c:tickLblPos val="nextTo"/>
        <c:crossAx val="20895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headerFooter>
    <oddFooter>Page &amp;P of &amp;N</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300" verticalDpi="300" orientation="landscape"/>
  <headerFooter>
    <oddFooter>Page &amp;P of &amp;N</oddFoot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xdr:row>
      <xdr:rowOff>180975</xdr:rowOff>
    </xdr:from>
    <xdr:to>
      <xdr:col>8</xdr:col>
      <xdr:colOff>495300</xdr:colOff>
      <xdr:row>4</xdr:row>
      <xdr:rowOff>133350</xdr:rowOff>
    </xdr:to>
    <xdr:sp>
      <xdr:nvSpPr>
        <xdr:cNvPr id="1" name="Rectangle 1"/>
        <xdr:cNvSpPr>
          <a:spLocks/>
        </xdr:cNvSpPr>
      </xdr:nvSpPr>
      <xdr:spPr>
        <a:xfrm>
          <a:off x="4267200" y="409575"/>
          <a:ext cx="2200275" cy="57150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For this example we are pretending it currently Fall 2000 and we are preparing the 2001 budget.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123825</xdr:rowOff>
    </xdr:from>
    <xdr:to>
      <xdr:col>13</xdr:col>
      <xdr:colOff>523875</xdr:colOff>
      <xdr:row>7</xdr:row>
      <xdr:rowOff>38100</xdr:rowOff>
    </xdr:to>
    <xdr:sp>
      <xdr:nvSpPr>
        <xdr:cNvPr id="1" name="AutoShape 1"/>
        <xdr:cNvSpPr>
          <a:spLocks/>
        </xdr:cNvSpPr>
      </xdr:nvSpPr>
      <xdr:spPr>
        <a:xfrm>
          <a:off x="7115175" y="123825"/>
          <a:ext cx="4505325" cy="1343025"/>
        </a:xfrm>
        <a:prstGeom prst="wedgeRectCallout">
          <a:avLst>
            <a:gd name="adj1" fmla="val -107925"/>
            <a:gd name="adj2" fmla="val -20921"/>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Your annual budget must match your detail budgets.  For instance: you may have initially estimated a price of $3.04 on the annual budget, but when you did your sales budget you ended up with an avg price of $3.0256 per bag depending on the sales pattern you selected and the timing &amp; amount of your price increase.  After doing the quarterly budgets, you mus go back and match your annual budget to your detail budgets.  Even though you start with a draft annual budget, you must go back and be sure your annual budget and detail budgets match.  This is true for revenue and expenses.</a:t>
          </a:r>
        </a:p>
      </xdr:txBody>
    </xdr:sp>
    <xdr:clientData/>
  </xdr:twoCellAnchor>
  <xdr:twoCellAnchor>
    <xdr:from>
      <xdr:col>6</xdr:col>
      <xdr:colOff>247650</xdr:colOff>
      <xdr:row>8</xdr:row>
      <xdr:rowOff>114300</xdr:rowOff>
    </xdr:from>
    <xdr:to>
      <xdr:col>13</xdr:col>
      <xdr:colOff>457200</xdr:colOff>
      <xdr:row>15</xdr:row>
      <xdr:rowOff>9525</xdr:rowOff>
    </xdr:to>
    <xdr:sp>
      <xdr:nvSpPr>
        <xdr:cNvPr id="2" name="AutoShape 2"/>
        <xdr:cNvSpPr>
          <a:spLocks/>
        </xdr:cNvSpPr>
      </xdr:nvSpPr>
      <xdr:spPr>
        <a:xfrm>
          <a:off x="7200900" y="1704975"/>
          <a:ext cx="4352925" cy="1028700"/>
        </a:xfrm>
        <a:prstGeom prst="borderCallout2">
          <a:avLst>
            <a:gd name="adj1" fmla="val -145402"/>
            <a:gd name="adj2" fmla="val -59259"/>
            <a:gd name="adj3" fmla="val -143217"/>
            <a:gd name="adj4" fmla="val -38888"/>
            <a:gd name="adj5" fmla="val -51749"/>
            <a:gd name="adj6" fmla="val -38888"/>
            <a:gd name="adj7" fmla="val -90699"/>
            <a:gd name="adj8" fmla="val -78703"/>
          </a:avLst>
        </a:prstGeom>
        <a:solidFill>
          <a:srgbClr val="CCFFFF"/>
        </a:solidFill>
        <a:ln w="25400" cmpd="sng">
          <a:solidFill>
            <a:srgbClr val="000000"/>
          </a:solidFill>
          <a:headEnd type="arrow"/>
          <a:tailEnd type="none"/>
        </a:ln>
      </xdr:spPr>
      <xdr:txBody>
        <a:bodyPr vertOverflow="clip" wrap="square"/>
        <a:p>
          <a:pPr algn="l">
            <a:defRPr/>
          </a:pPr>
          <a:r>
            <a:rPr lang="en-US" cap="none" sz="1000" b="0" i="0" u="none" baseline="0">
              <a:latin typeface="Arial"/>
              <a:ea typeface="Arial"/>
              <a:cs typeface="Arial"/>
            </a:rPr>
            <a:t>Note: You need only enter data in the blue cells; these are the decisions you need to make.  All the other cells are formulas that are driven by the decisions you make.  In the budgeting templates at many companies, these cells are "protected" so that you can't even touch them; I didn't go that far.  But, you shouldn't have to modify any of the formulas; the executive's job is to make judgements about all the numbers in blue.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selection activeCell="A1" sqref="A1"/>
    </sheetView>
  </sheetViews>
  <sheetFormatPr defaultColWidth="9.140625" defaultRowHeight="12.75"/>
  <cols>
    <col min="1" max="1" width="25.7109375" style="0" customWidth="1"/>
    <col min="2" max="2" width="10.7109375" style="0" customWidth="1"/>
    <col min="3" max="3" width="7.7109375" style="5" customWidth="1"/>
    <col min="4" max="4" width="10.7109375" style="0" customWidth="1"/>
    <col min="5" max="5" width="7.7109375" style="5" customWidth="1"/>
    <col min="6" max="6" width="8.7109375" style="0" customWidth="1"/>
  </cols>
  <sheetData>
    <row r="1" spans="1:4" ht="18">
      <c r="A1" s="1" t="s">
        <v>131</v>
      </c>
      <c r="D1" s="10" t="s">
        <v>132</v>
      </c>
    </row>
    <row r="2" spans="1:4" ht="18">
      <c r="A2" s="1" t="s">
        <v>101</v>
      </c>
      <c r="D2" s="10" t="s">
        <v>127</v>
      </c>
    </row>
    <row r="3" ht="18">
      <c r="A3" s="51" t="s">
        <v>106</v>
      </c>
    </row>
    <row r="4" ht="12.75">
      <c r="A4" s="10" t="s">
        <v>133</v>
      </c>
    </row>
    <row r="6" spans="2:6" ht="12.75">
      <c r="B6" s="8" t="s">
        <v>105</v>
      </c>
      <c r="C6" s="9"/>
      <c r="D6" s="8" t="s">
        <v>104</v>
      </c>
      <c r="E6" s="9"/>
      <c r="F6" s="52"/>
    </row>
    <row r="7" spans="3:5" ht="25.5">
      <c r="C7" s="54" t="s">
        <v>107</v>
      </c>
      <c r="D7" s="55"/>
      <c r="E7" s="54" t="s">
        <v>107</v>
      </c>
    </row>
    <row r="8" spans="1:4" ht="12.75">
      <c r="A8" t="s">
        <v>2</v>
      </c>
      <c r="B8" s="53">
        <v>22000</v>
      </c>
      <c r="C8" s="53"/>
      <c r="D8" s="53">
        <v>145000</v>
      </c>
    </row>
    <row r="9" spans="1:6" ht="12.75">
      <c r="A9" t="s">
        <v>3</v>
      </c>
      <c r="C9" s="5">
        <f>B10/B8</f>
        <v>2.9736363636363636</v>
      </c>
      <c r="E9" s="5">
        <f>D10/D8</f>
        <v>2.987241379310345</v>
      </c>
      <c r="F9" s="4"/>
    </row>
    <row r="10" spans="1:6" ht="12.75">
      <c r="A10" t="s">
        <v>4</v>
      </c>
      <c r="B10" s="6">
        <v>65420</v>
      </c>
      <c r="D10" s="6">
        <v>433150</v>
      </c>
      <c r="F10" s="6"/>
    </row>
    <row r="11" spans="2:6" ht="12.75">
      <c r="B11" s="6"/>
      <c r="D11" s="6"/>
      <c r="F11" s="6"/>
    </row>
    <row r="12" spans="1:6" ht="12.75">
      <c r="A12" t="s">
        <v>134</v>
      </c>
      <c r="B12" s="6">
        <v>24135</v>
      </c>
      <c r="C12" s="13">
        <f>B12/B$8</f>
        <v>1.0970454545454544</v>
      </c>
      <c r="D12" s="6">
        <v>155340</v>
      </c>
      <c r="E12" s="13">
        <f>D12/D$8</f>
        <v>1.0713103448275862</v>
      </c>
      <c r="F12" s="6"/>
    </row>
    <row r="13" spans="1:6" ht="12.75">
      <c r="A13" t="s">
        <v>135</v>
      </c>
      <c r="B13" s="6">
        <v>10560</v>
      </c>
      <c r="C13" s="13">
        <f aca="true" t="shared" si="0" ref="C13:E17">B13/B$8</f>
        <v>0.48</v>
      </c>
      <c r="D13" s="6">
        <v>67800</v>
      </c>
      <c r="E13" s="13">
        <f t="shared" si="0"/>
        <v>0.4675862068965517</v>
      </c>
      <c r="F13" s="6"/>
    </row>
    <row r="14" spans="1:6" ht="12.75">
      <c r="A14" t="s">
        <v>109</v>
      </c>
      <c r="B14" s="6">
        <v>12500</v>
      </c>
      <c r="C14" s="13">
        <f t="shared" si="0"/>
        <v>0.5681818181818182</v>
      </c>
      <c r="D14" s="6">
        <v>78450</v>
      </c>
      <c r="E14" s="13">
        <f t="shared" si="0"/>
        <v>0.5410344827586206</v>
      </c>
      <c r="F14" s="6"/>
    </row>
    <row r="15" spans="1:6" ht="12.75">
      <c r="A15" t="s">
        <v>110</v>
      </c>
      <c r="B15" s="6">
        <v>3624</v>
      </c>
      <c r="C15" s="13">
        <f t="shared" si="0"/>
        <v>0.16472727272727272</v>
      </c>
      <c r="D15" s="6">
        <v>23106</v>
      </c>
      <c r="E15" s="13">
        <f t="shared" si="0"/>
        <v>0.15935172413793103</v>
      </c>
      <c r="F15" s="6"/>
    </row>
    <row r="16" spans="1:6" ht="12.75">
      <c r="A16" t="s">
        <v>5</v>
      </c>
      <c r="B16" s="6">
        <v>3200</v>
      </c>
      <c r="C16" s="13">
        <f t="shared" si="0"/>
        <v>0.14545454545454545</v>
      </c>
      <c r="D16" s="6">
        <v>23150</v>
      </c>
      <c r="E16" s="13">
        <f t="shared" si="0"/>
        <v>0.1596551724137931</v>
      </c>
      <c r="F16" s="6"/>
    </row>
    <row r="17" spans="1:6" ht="12.75">
      <c r="A17" t="s">
        <v>41</v>
      </c>
      <c r="B17" s="6">
        <f>SUM(B12:B16)</f>
        <v>54019</v>
      </c>
      <c r="C17" s="13">
        <f t="shared" si="0"/>
        <v>2.455409090909091</v>
      </c>
      <c r="D17" s="6">
        <f>SUM(D12:D16)</f>
        <v>347846</v>
      </c>
      <c r="E17" s="13">
        <f t="shared" si="0"/>
        <v>2.398937931034483</v>
      </c>
      <c r="F17" s="6"/>
    </row>
    <row r="18" spans="2:6" ht="12.75">
      <c r="B18" s="6"/>
      <c r="C18" s="32"/>
      <c r="D18" s="6"/>
      <c r="E18" s="32"/>
      <c r="F18" s="6"/>
    </row>
    <row r="19" spans="1:6" ht="12.75">
      <c r="A19" t="s">
        <v>6</v>
      </c>
      <c r="B19" s="6">
        <f>+B10-B17</f>
        <v>11401</v>
      </c>
      <c r="C19" s="13">
        <f>B19/B$8</f>
        <v>0.5182272727272728</v>
      </c>
      <c r="D19" s="6">
        <f>+D10-D17</f>
        <v>85304</v>
      </c>
      <c r="E19" s="13">
        <f>D19/D$8</f>
        <v>0.5883034482758621</v>
      </c>
      <c r="F19" s="6"/>
    </row>
    <row r="20" spans="1:6" ht="12.75">
      <c r="A20" t="s">
        <v>7</v>
      </c>
      <c r="B20" s="32">
        <f>+B19/B10</f>
        <v>0.17427392234790584</v>
      </c>
      <c r="D20" s="32">
        <f>+D19/D10</f>
        <v>0.19693870483666168</v>
      </c>
      <c r="F20" s="32"/>
    </row>
    <row r="21" spans="1:6" ht="12.75">
      <c r="A21" t="s">
        <v>8</v>
      </c>
      <c r="B21" s="6"/>
      <c r="D21" s="6"/>
      <c r="F21" s="6"/>
    </row>
    <row r="22" spans="1:6" ht="12.75">
      <c r="A22" t="s">
        <v>40</v>
      </c>
      <c r="B22" s="6">
        <f>11450</f>
        <v>11450</v>
      </c>
      <c r="D22" s="6">
        <v>33100</v>
      </c>
      <c r="F22" s="6"/>
    </row>
    <row r="23" spans="1:6" ht="12.75">
      <c r="A23" t="s">
        <v>9</v>
      </c>
      <c r="B23" s="6">
        <v>8750</v>
      </c>
      <c r="D23" s="6">
        <v>25750</v>
      </c>
      <c r="F23" s="6"/>
    </row>
    <row r="24" spans="2:6" ht="12.75">
      <c r="B24" s="6"/>
      <c r="D24" s="6"/>
      <c r="F24" s="6"/>
    </row>
    <row r="25" spans="1:6" ht="12.75">
      <c r="A25" t="s">
        <v>10</v>
      </c>
      <c r="B25" s="6">
        <f>+B19-B22-B23</f>
        <v>-8799</v>
      </c>
      <c r="D25" s="6">
        <f>+D19-D22-D23</f>
        <v>26454</v>
      </c>
      <c r="F25" s="6"/>
    </row>
    <row r="27" ht="12.75">
      <c r="A27" s="12" t="s">
        <v>108</v>
      </c>
    </row>
    <row r="28" ht="12.75">
      <c r="A28" s="12"/>
    </row>
    <row r="29" spans="1:5" ht="12.75">
      <c r="A29" t="s">
        <v>75</v>
      </c>
      <c r="B29" s="53">
        <v>1812</v>
      </c>
      <c r="C29" s="36">
        <f>B29/B8</f>
        <v>0.08236363636363636</v>
      </c>
      <c r="D29" s="53">
        <v>11553</v>
      </c>
      <c r="E29" s="36">
        <f>D29/D8</f>
        <v>0.07967586206896551</v>
      </c>
    </row>
    <row r="30" spans="1:5" ht="12.75">
      <c r="A30" t="s">
        <v>112</v>
      </c>
      <c r="C30" s="5">
        <f>B14/B29</f>
        <v>6.898454746136865</v>
      </c>
      <c r="E30" s="13">
        <f>D14/D29</f>
        <v>6.790444040508959</v>
      </c>
    </row>
    <row r="31" ht="12.75">
      <c r="E31" s="13"/>
    </row>
    <row r="32" spans="1:4" ht="12.75">
      <c r="A32" t="s">
        <v>111</v>
      </c>
      <c r="B32" s="6">
        <v>2915</v>
      </c>
      <c r="C32" s="6"/>
      <c r="D32" s="6">
        <v>24706</v>
      </c>
    </row>
    <row r="33" ht="12.75">
      <c r="B33" s="13"/>
    </row>
    <row r="34" spans="1:2" ht="12.75">
      <c r="A34" t="s">
        <v>136</v>
      </c>
      <c r="B34" s="13"/>
    </row>
    <row r="35" ht="12.75">
      <c r="B35" s="13"/>
    </row>
  </sheetData>
  <printOptions/>
  <pageMargins left="0.75" right="0.75" top="1" bottom="1" header="0.5" footer="0.5"/>
  <pageSetup fitToHeight="1" fitToWidth="1" horizontalDpi="300" verticalDpi="300" orientation="landscape"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
    </sheetView>
  </sheetViews>
  <sheetFormatPr defaultColWidth="9.140625" defaultRowHeight="12.75"/>
  <cols>
    <col min="1" max="1" width="30.7109375" style="0" customWidth="1"/>
    <col min="2" max="2" width="13.7109375" style="19" customWidth="1"/>
    <col min="3" max="7" width="10.7109375" style="0" customWidth="1"/>
    <col min="8" max="8" width="45.7109375" style="0" customWidth="1"/>
  </cols>
  <sheetData>
    <row r="1" spans="1:5" ht="18">
      <c r="A1" s="1" t="str">
        <f>YTD!A1</f>
        <v>Plymouth Company</v>
      </c>
      <c r="B1" s="17"/>
      <c r="D1" s="5"/>
      <c r="E1" s="10" t="str">
        <f>YTD!D1</f>
        <v>Last Updated: 12/14/00</v>
      </c>
    </row>
    <row r="2" spans="1:5" ht="18">
      <c r="A2" s="2" t="s">
        <v>18</v>
      </c>
      <c r="B2" s="18"/>
      <c r="D2" s="5"/>
      <c r="E2" s="10" t="str">
        <f>YTD!D2</f>
        <v>Prepared by: Steve M.</v>
      </c>
    </row>
    <row r="3" ht="12.75">
      <c r="A3" s="10" t="str">
        <f>YTD!A4</f>
        <v>File: SGMU I:\MSMFin642\Plymouth-Blank.XLS</v>
      </c>
    </row>
    <row r="4" spans="1:8" ht="25.5">
      <c r="A4" s="22"/>
      <c r="B4" s="24" t="s">
        <v>27</v>
      </c>
      <c r="C4" s="25" t="s">
        <v>19</v>
      </c>
      <c r="D4" s="25" t="s">
        <v>20</v>
      </c>
      <c r="E4" s="25" t="s">
        <v>22</v>
      </c>
      <c r="F4" s="25" t="s">
        <v>21</v>
      </c>
      <c r="G4" s="25" t="s">
        <v>23</v>
      </c>
      <c r="H4" s="24" t="s">
        <v>26</v>
      </c>
    </row>
    <row r="6" spans="1:8" ht="12.75">
      <c r="A6" s="12" t="s">
        <v>89</v>
      </c>
      <c r="B6" s="48" t="s">
        <v>56</v>
      </c>
      <c r="C6" s="6">
        <f>Sales!C24</f>
        <v>25000</v>
      </c>
      <c r="D6" s="6">
        <f>Sales!D24</f>
        <v>0</v>
      </c>
      <c r="E6" s="6">
        <f>Sales!E24</f>
        <v>0</v>
      </c>
      <c r="F6" s="6">
        <f>Sales!F24</f>
        <v>0</v>
      </c>
      <c r="G6" s="6">
        <f>SUM(C6:F6)</f>
        <v>25000</v>
      </c>
      <c r="H6" s="15"/>
    </row>
    <row r="7" spans="1:8" ht="12.75">
      <c r="A7" s="12"/>
      <c r="B7" s="48"/>
      <c r="C7" s="6"/>
      <c r="D7" s="6"/>
      <c r="E7" s="6"/>
      <c r="F7" s="6"/>
      <c r="G7" s="6"/>
      <c r="H7" s="15"/>
    </row>
    <row r="8" spans="1:8" ht="12.75">
      <c r="A8" s="12" t="s">
        <v>87</v>
      </c>
      <c r="B8" s="48"/>
      <c r="C8" s="6"/>
      <c r="D8" s="6"/>
      <c r="E8" s="6"/>
      <c r="F8" s="6"/>
      <c r="G8" s="6"/>
      <c r="H8" s="15"/>
    </row>
    <row r="9" spans="1:7" ht="12.75">
      <c r="A9" s="12"/>
      <c r="B9" s="23"/>
      <c r="C9" s="6"/>
      <c r="D9" s="6"/>
      <c r="E9" s="6"/>
      <c r="F9" s="6"/>
      <c r="G9" s="6"/>
    </row>
    <row r="10" spans="1:7" ht="12.75">
      <c r="A10" s="12" t="s">
        <v>152</v>
      </c>
      <c r="B10" s="19" t="s">
        <v>95</v>
      </c>
      <c r="C10" s="6">
        <f>'DM-Materials'!C39</f>
        <v>10000</v>
      </c>
      <c r="D10" s="6">
        <f>'DM-Materials'!D39</f>
        <v>0</v>
      </c>
      <c r="E10" s="6">
        <f>'DM-Materials'!E39</f>
        <v>0</v>
      </c>
      <c r="F10" s="6">
        <f>'DM-Materials'!F39</f>
        <v>0</v>
      </c>
      <c r="G10" s="6">
        <f aca="true" t="shared" si="0" ref="G10:G18">SUM(C10:F10)</f>
        <v>10000</v>
      </c>
    </row>
    <row r="11" spans="1:7" ht="12.75">
      <c r="A11" s="12" t="s">
        <v>153</v>
      </c>
      <c r="B11" s="19" t="s">
        <v>95</v>
      </c>
      <c r="C11" s="6">
        <f>'DM-Bags'!C39</f>
        <v>4000</v>
      </c>
      <c r="D11" s="6">
        <f>'DM-Bags'!D39</f>
        <v>0</v>
      </c>
      <c r="E11" s="6">
        <f>'DM-Bags'!E39</f>
        <v>0</v>
      </c>
      <c r="F11" s="6">
        <f>'DM-Bags'!F39</f>
        <v>0</v>
      </c>
      <c r="G11" s="6">
        <f t="shared" si="0"/>
        <v>4000</v>
      </c>
    </row>
    <row r="12" spans="1:7" ht="12.75">
      <c r="A12" s="12" t="s">
        <v>39</v>
      </c>
      <c r="B12" s="19" t="s">
        <v>79</v>
      </c>
      <c r="C12" s="6">
        <f>'Direct Labor'!C13</f>
        <v>0</v>
      </c>
      <c r="D12" s="6">
        <f>'Direct Labor'!D13</f>
        <v>0</v>
      </c>
      <c r="E12" s="6">
        <f>'Direct Labor'!E13</f>
        <v>0</v>
      </c>
      <c r="F12" s="6">
        <f>'Direct Labor'!F13</f>
        <v>0</v>
      </c>
      <c r="G12" s="6">
        <f t="shared" si="0"/>
        <v>0</v>
      </c>
    </row>
    <row r="13" spans="1:7" ht="12.75">
      <c r="A13" s="12" t="s">
        <v>83</v>
      </c>
      <c r="B13" s="19" t="s">
        <v>56</v>
      </c>
      <c r="C13" s="6">
        <f>Sales!C41</f>
        <v>5000</v>
      </c>
      <c r="D13" s="6">
        <f>Sales!D41</f>
        <v>0</v>
      </c>
      <c r="E13" s="6">
        <f>Sales!E41</f>
        <v>0</v>
      </c>
      <c r="F13" s="6">
        <f>Sales!F41</f>
        <v>0</v>
      </c>
      <c r="G13" s="6">
        <f t="shared" si="0"/>
        <v>5000</v>
      </c>
    </row>
    <row r="14" spans="1:8" ht="12.75">
      <c r="A14" s="12" t="s">
        <v>84</v>
      </c>
      <c r="B14" s="20" t="s">
        <v>96</v>
      </c>
      <c r="C14" s="6" t="e">
        <f>VarOH!C14</f>
        <v>#DIV/0!</v>
      </c>
      <c r="D14" s="6" t="e">
        <f>VarOH!D14</f>
        <v>#DIV/0!</v>
      </c>
      <c r="E14" s="6" t="e">
        <f>VarOH!E14</f>
        <v>#DIV/0!</v>
      </c>
      <c r="F14" s="6" t="e">
        <f>VarOH!F14</f>
        <v>#DIV/0!</v>
      </c>
      <c r="G14" s="6" t="e">
        <f t="shared" si="0"/>
        <v>#DIV/0!</v>
      </c>
      <c r="H14" s="16"/>
    </row>
    <row r="15" spans="1:7" ht="12.75">
      <c r="A15" s="12" t="s">
        <v>40</v>
      </c>
      <c r="B15" s="21" t="s">
        <v>97</v>
      </c>
      <c r="C15" s="6">
        <f>AnnualBudget!$B21/4</f>
        <v>0</v>
      </c>
      <c r="D15" s="6">
        <f>AnnualBudget!$B21/4</f>
        <v>0</v>
      </c>
      <c r="E15" s="6">
        <f>AnnualBudget!$B21/4</f>
        <v>0</v>
      </c>
      <c r="F15" s="6">
        <f>+C15</f>
        <v>0</v>
      </c>
      <c r="G15" s="6">
        <f t="shared" si="0"/>
        <v>0</v>
      </c>
    </row>
    <row r="16" spans="1:7" ht="12.75">
      <c r="A16" s="12" t="s">
        <v>98</v>
      </c>
      <c r="B16" s="21" t="s">
        <v>100</v>
      </c>
      <c r="C16" s="76">
        <v>0</v>
      </c>
      <c r="D16" s="76">
        <v>0</v>
      </c>
      <c r="E16" s="76">
        <v>0</v>
      </c>
      <c r="F16" s="76">
        <v>0</v>
      </c>
      <c r="G16" s="68">
        <f t="shared" si="0"/>
        <v>0</v>
      </c>
    </row>
    <row r="17" spans="1:7" ht="12.75">
      <c r="A17" s="12" t="s">
        <v>85</v>
      </c>
      <c r="B17" s="21" t="s">
        <v>97</v>
      </c>
      <c r="C17" s="6">
        <f>AnnualBudget!$B22/4</f>
        <v>0</v>
      </c>
      <c r="D17" s="6">
        <f>AnnualBudget!$B22/4</f>
        <v>0</v>
      </c>
      <c r="E17" s="6">
        <f>AnnualBudget!$B22/4</f>
        <v>0</v>
      </c>
      <c r="F17" s="6">
        <f>AnnualBudget!$B22/4</f>
        <v>0</v>
      </c>
      <c r="G17" s="6">
        <f t="shared" si="0"/>
        <v>0</v>
      </c>
    </row>
    <row r="18" spans="1:7" ht="12.75">
      <c r="A18" s="12" t="s">
        <v>99</v>
      </c>
      <c r="B18" s="50" t="s">
        <v>162</v>
      </c>
      <c r="C18" s="76">
        <v>0</v>
      </c>
      <c r="D18" s="76">
        <v>0</v>
      </c>
      <c r="E18" s="76">
        <v>0</v>
      </c>
      <c r="F18" s="76">
        <v>0</v>
      </c>
      <c r="G18" s="6">
        <f t="shared" si="0"/>
        <v>0</v>
      </c>
    </row>
    <row r="19" spans="1:7" ht="12.75">
      <c r="A19" s="12" t="s">
        <v>86</v>
      </c>
      <c r="B19" s="19" t="s">
        <v>125</v>
      </c>
      <c r="C19" s="6"/>
      <c r="D19" s="6"/>
      <c r="E19" s="6"/>
      <c r="F19" s="6"/>
      <c r="G19" s="6"/>
    </row>
    <row r="20" spans="1:7" ht="12.75">
      <c r="A20" s="12" t="s">
        <v>88</v>
      </c>
      <c r="C20" s="6" t="e">
        <f>SUM(C10:C19)</f>
        <v>#DIV/0!</v>
      </c>
      <c r="D20" s="6" t="e">
        <f>SUM(D10:D19)</f>
        <v>#DIV/0!</v>
      </c>
      <c r="E20" s="6" t="e">
        <f>SUM(E10:E19)</f>
        <v>#DIV/0!</v>
      </c>
      <c r="F20" s="6" t="e">
        <f>SUM(F10:F19)</f>
        <v>#DIV/0!</v>
      </c>
      <c r="G20" s="6" t="e">
        <f>SUM(C20:F20)</f>
        <v>#DIV/0!</v>
      </c>
    </row>
    <row r="21" spans="1:7" ht="12.75">
      <c r="A21" s="12"/>
      <c r="C21" s="6"/>
      <c r="D21" s="6"/>
      <c r="E21" s="6"/>
      <c r="F21" s="6"/>
      <c r="G21" s="6"/>
    </row>
    <row r="22" spans="1:7" s="80" customFormat="1" ht="12.75">
      <c r="A22" s="77" t="s">
        <v>28</v>
      </c>
      <c r="B22" s="78"/>
      <c r="C22" s="79" t="e">
        <f>+C6-C20</f>
        <v>#DIV/0!</v>
      </c>
      <c r="D22" s="79" t="e">
        <f>+D6-D20</f>
        <v>#DIV/0!</v>
      </c>
      <c r="E22" s="79" t="e">
        <f>+E6-E20</f>
        <v>#DIV/0!</v>
      </c>
      <c r="F22" s="79" t="e">
        <f>+F6-F20</f>
        <v>#DIV/0!</v>
      </c>
      <c r="G22" s="79" t="e">
        <f>+G6-G20</f>
        <v>#DIV/0!</v>
      </c>
    </row>
    <row r="23" spans="1:7" ht="12.75">
      <c r="A23" s="12"/>
      <c r="C23" s="6"/>
      <c r="D23" s="6"/>
      <c r="E23" s="6"/>
      <c r="F23" s="6"/>
      <c r="G23" s="6"/>
    </row>
    <row r="24" spans="1:7" ht="12.75">
      <c r="A24" s="12" t="s">
        <v>25</v>
      </c>
      <c r="C24" s="76">
        <v>15000</v>
      </c>
      <c r="D24" s="6" t="e">
        <f>+C31</f>
        <v>#DIV/0!</v>
      </c>
      <c r="E24" s="6" t="e">
        <f>+D31</f>
        <v>#DIV/0!</v>
      </c>
      <c r="F24" s="6" t="e">
        <f>+E31</f>
        <v>#DIV/0!</v>
      </c>
      <c r="G24" s="6">
        <f>+C24</f>
        <v>15000</v>
      </c>
    </row>
    <row r="25" spans="1:7" ht="12.75">
      <c r="A25" s="12" t="s">
        <v>28</v>
      </c>
      <c r="C25" s="6" t="e">
        <f>+C22</f>
        <v>#DIV/0!</v>
      </c>
      <c r="D25" s="6" t="e">
        <f>+D22</f>
        <v>#DIV/0!</v>
      </c>
      <c r="E25" s="6" t="e">
        <f>+E22</f>
        <v>#DIV/0!</v>
      </c>
      <c r="F25" s="6" t="e">
        <f>+F22</f>
        <v>#DIV/0!</v>
      </c>
      <c r="G25" s="6" t="e">
        <f aca="true" t="shared" si="1" ref="G25:G30">SUM(C25:F25)</f>
        <v>#DIV/0!</v>
      </c>
    </row>
    <row r="26" spans="1:7" ht="12.75">
      <c r="A26" s="49" t="s">
        <v>90</v>
      </c>
      <c r="C26" s="88"/>
      <c r="D26" s="88"/>
      <c r="E26" s="88"/>
      <c r="F26" s="88"/>
      <c r="G26" s="6">
        <f t="shared" si="1"/>
        <v>0</v>
      </c>
    </row>
    <row r="27" spans="1:7" ht="12.75">
      <c r="A27" s="49" t="s">
        <v>91</v>
      </c>
      <c r="C27" s="88"/>
      <c r="D27" s="88"/>
      <c r="E27" s="88"/>
      <c r="F27" s="88"/>
      <c r="G27" s="6">
        <f t="shared" si="1"/>
        <v>0</v>
      </c>
    </row>
    <row r="28" spans="1:7" ht="12.75">
      <c r="A28" s="49" t="s">
        <v>94</v>
      </c>
      <c r="C28" s="88"/>
      <c r="D28" s="88"/>
      <c r="E28" s="88"/>
      <c r="F28" s="88"/>
      <c r="G28" s="6">
        <f t="shared" si="1"/>
        <v>0</v>
      </c>
    </row>
    <row r="29" spans="1:7" ht="12.75">
      <c r="A29" s="49" t="s">
        <v>93</v>
      </c>
      <c r="C29" s="88"/>
      <c r="D29" s="88"/>
      <c r="E29" s="88"/>
      <c r="F29" s="88"/>
      <c r="G29" s="6">
        <f t="shared" si="1"/>
        <v>0</v>
      </c>
    </row>
    <row r="30" spans="1:7" ht="12.75">
      <c r="A30" s="49" t="s">
        <v>92</v>
      </c>
      <c r="C30" s="88"/>
      <c r="D30" s="88"/>
      <c r="E30" s="88"/>
      <c r="F30" s="88"/>
      <c r="G30" s="6">
        <f t="shared" si="1"/>
        <v>0</v>
      </c>
    </row>
    <row r="31" spans="1:7" ht="12.75">
      <c r="A31" s="12" t="s">
        <v>24</v>
      </c>
      <c r="C31" s="6" t="e">
        <f>SUM(C24:C30)</f>
        <v>#DIV/0!</v>
      </c>
      <c r="D31" s="6" t="e">
        <f>SUM(D24:D30)</f>
        <v>#DIV/0!</v>
      </c>
      <c r="E31" s="6" t="e">
        <f>SUM(E24:E30)</f>
        <v>#DIV/0!</v>
      </c>
      <c r="F31" s="6" t="e">
        <f>SUM(F24:F30)</f>
        <v>#DIV/0!</v>
      </c>
      <c r="G31" s="6" t="e">
        <f>SUM(G24:G30)</f>
        <v>#DIV/0!</v>
      </c>
    </row>
    <row r="32" spans="3:7" ht="12.75">
      <c r="C32" s="6"/>
      <c r="D32" s="6"/>
      <c r="E32" s="6"/>
      <c r="F32" s="6"/>
      <c r="G32" s="6"/>
    </row>
    <row r="33" ht="12.75">
      <c r="C33" s="6"/>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6"/>
  <sheetViews>
    <sheetView workbookViewId="0" topLeftCell="A1">
      <selection activeCell="A1" sqref="A1"/>
    </sheetView>
  </sheetViews>
  <sheetFormatPr defaultColWidth="9.140625" defaultRowHeight="12.75"/>
  <cols>
    <col min="1" max="1" width="10.7109375" style="0" customWidth="1"/>
    <col min="2" max="2" width="80.7109375" style="84" customWidth="1"/>
  </cols>
  <sheetData>
    <row r="1" spans="1:4" ht="18">
      <c r="A1" s="1" t="str">
        <f>YTD!A1</f>
        <v>Plymouth Company</v>
      </c>
      <c r="B1" s="81"/>
      <c r="D1" s="5"/>
    </row>
    <row r="2" spans="1:4" ht="18">
      <c r="A2" s="1" t="s">
        <v>126</v>
      </c>
      <c r="B2" s="82"/>
      <c r="D2" s="5"/>
    </row>
    <row r="3" spans="1:2" ht="12.75">
      <c r="A3" s="10" t="str">
        <f>YTD!A4</f>
        <v>File: SGMU I:\MSMFin642\Plymouth-Blank.XLS</v>
      </c>
      <c r="B3" s="83"/>
    </row>
    <row r="5" ht="12.75">
      <c r="A5" s="10" t="str">
        <f>YTD!D1</f>
        <v>Last Updated: 12/14/00</v>
      </c>
    </row>
    <row r="6" ht="12.75">
      <c r="A6" s="10" t="str">
        <f>YTD!D2</f>
        <v>Prepared by: Steve M.</v>
      </c>
    </row>
  </sheetData>
  <printOptions/>
  <pageMargins left="0.75" right="0.75" top="1" bottom="1" header="0.5" footer="0.5"/>
  <pageSetup fitToHeight="1" fitToWidth="1" horizontalDpi="600" verticalDpi="600" orientation="landscape"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1" sqref="A1"/>
    </sheetView>
  </sheetViews>
  <sheetFormatPr defaultColWidth="9.140625" defaultRowHeight="12.75"/>
  <cols>
    <col min="1" max="1" width="25.7109375" style="0" customWidth="1"/>
    <col min="2" max="2" width="10.7109375" style="0" customWidth="1"/>
    <col min="3" max="5" width="10.7109375" style="5" customWidth="1"/>
    <col min="6" max="6" width="35.7109375" style="0" customWidth="1"/>
    <col min="7" max="7" width="7.7109375" style="5" customWidth="1"/>
    <col min="8" max="8" width="8.7109375" style="0" customWidth="1"/>
  </cols>
  <sheetData>
    <row r="1" spans="1:6" ht="18">
      <c r="A1" s="1" t="str">
        <f>YTD!A1</f>
        <v>Plymouth Company</v>
      </c>
      <c r="F1" s="10" t="str">
        <f>YTD!D1</f>
        <v>Last Updated: 12/14/00</v>
      </c>
    </row>
    <row r="2" spans="1:6" ht="18">
      <c r="A2" s="1" t="s">
        <v>113</v>
      </c>
      <c r="F2" s="10" t="str">
        <f>YTD!D2</f>
        <v>Prepared by: Steve M.</v>
      </c>
    </row>
    <row r="3" ht="12.75">
      <c r="A3" s="10" t="s">
        <v>102</v>
      </c>
    </row>
    <row r="5" spans="2:8" ht="12.75">
      <c r="B5" s="8" t="s">
        <v>0</v>
      </c>
      <c r="C5" s="9"/>
      <c r="D5" s="9" t="s">
        <v>165</v>
      </c>
      <c r="E5" s="9"/>
      <c r="F5" s="8" t="s">
        <v>114</v>
      </c>
      <c r="G5" s="9"/>
      <c r="H5" s="52"/>
    </row>
    <row r="6" spans="1:7" ht="25.5">
      <c r="A6" s="56"/>
      <c r="B6" s="56"/>
      <c r="C6" s="57" t="s">
        <v>107</v>
      </c>
      <c r="D6" s="57"/>
      <c r="E6" s="57" t="s">
        <v>115</v>
      </c>
      <c r="F6" s="22" t="s">
        <v>103</v>
      </c>
      <c r="G6" s="54"/>
    </row>
    <row r="7" spans="1:5" ht="12.75">
      <c r="A7" t="s">
        <v>2</v>
      </c>
      <c r="B7" s="86">
        <v>0</v>
      </c>
      <c r="D7" s="86">
        <v>0</v>
      </c>
      <c r="E7" s="70" t="e">
        <f>+B7/D7-1</f>
        <v>#DIV/0!</v>
      </c>
    </row>
    <row r="8" spans="1:8" ht="12.75">
      <c r="A8" t="s">
        <v>3</v>
      </c>
      <c r="C8" s="91">
        <v>0</v>
      </c>
      <c r="D8" s="5">
        <f>YTD!E9</f>
        <v>2.987241379310345</v>
      </c>
      <c r="E8" s="70">
        <f>+C8/D8-1</f>
        <v>-1</v>
      </c>
      <c r="H8" s="4"/>
    </row>
    <row r="9" spans="1:8" ht="12.75">
      <c r="A9" t="s">
        <v>4</v>
      </c>
      <c r="B9" s="6">
        <f>B7*C8</f>
        <v>0</v>
      </c>
      <c r="C9" s="92"/>
      <c r="D9" s="6">
        <f>D7*D8</f>
        <v>0</v>
      </c>
      <c r="E9" s="70" t="e">
        <f>+B9/D9-1</f>
        <v>#DIV/0!</v>
      </c>
      <c r="F9" s="6"/>
      <c r="H9" s="6"/>
    </row>
    <row r="10" spans="2:8" ht="12.75">
      <c r="B10" s="6"/>
      <c r="C10" s="92"/>
      <c r="E10" s="71"/>
      <c r="F10" s="6"/>
      <c r="H10" s="6"/>
    </row>
    <row r="11" spans="1:8" ht="12.75">
      <c r="A11" t="s">
        <v>134</v>
      </c>
      <c r="B11" s="6">
        <f>+B$7*C11</f>
        <v>0</v>
      </c>
      <c r="C11" s="91">
        <v>0</v>
      </c>
      <c r="D11" s="5">
        <f>YTD!E12</f>
        <v>1.0713103448275862</v>
      </c>
      <c r="E11" s="70">
        <f aca="true" t="shared" si="0" ref="E11:E16">+C11/D11-1</f>
        <v>-1</v>
      </c>
      <c r="F11" s="6"/>
      <c r="G11" s="13"/>
      <c r="H11" s="6"/>
    </row>
    <row r="12" spans="1:8" ht="12.75">
      <c r="A12" t="s">
        <v>135</v>
      </c>
      <c r="B12" s="6">
        <f>+B$7*C12</f>
        <v>0</v>
      </c>
      <c r="C12" s="91">
        <v>0</v>
      </c>
      <c r="D12" s="5">
        <f>YTD!E13</f>
        <v>0.4675862068965517</v>
      </c>
      <c r="E12" s="70">
        <f t="shared" si="0"/>
        <v>-1</v>
      </c>
      <c r="F12" s="6"/>
      <c r="G12" s="13"/>
      <c r="H12" s="6"/>
    </row>
    <row r="13" spans="1:8" ht="12.75">
      <c r="A13" t="s">
        <v>109</v>
      </c>
      <c r="B13" s="6">
        <f>+B$7*C13</f>
        <v>0</v>
      </c>
      <c r="C13" s="93">
        <f>+C30</f>
        <v>0</v>
      </c>
      <c r="D13" s="5">
        <f>YTD!E14</f>
        <v>0.5410344827586206</v>
      </c>
      <c r="E13" s="70">
        <f t="shared" si="0"/>
        <v>-1</v>
      </c>
      <c r="F13" s="6"/>
      <c r="G13" s="13"/>
      <c r="H13" s="6"/>
    </row>
    <row r="14" spans="1:8" ht="12.75">
      <c r="A14" t="s">
        <v>110</v>
      </c>
      <c r="B14" s="6" t="e">
        <f>+B$7*C14</f>
        <v>#DIV/0!</v>
      </c>
      <c r="C14" s="93" t="e">
        <f>+C36</f>
        <v>#DIV/0!</v>
      </c>
      <c r="D14" s="5">
        <f>YTD!E15</f>
        <v>0.15935172413793103</v>
      </c>
      <c r="E14" s="70" t="e">
        <f t="shared" si="0"/>
        <v>#DIV/0!</v>
      </c>
      <c r="F14" s="6"/>
      <c r="G14" s="13"/>
      <c r="H14" s="6"/>
    </row>
    <row r="15" spans="1:8" ht="12.75">
      <c r="A15" t="s">
        <v>5</v>
      </c>
      <c r="B15" s="6">
        <f>+B$7*C15</f>
        <v>0</v>
      </c>
      <c r="C15" s="91">
        <f>C8*0.05</f>
        <v>0</v>
      </c>
      <c r="D15" s="5">
        <f>YTD!E16</f>
        <v>0.1596551724137931</v>
      </c>
      <c r="E15" s="70">
        <f t="shared" si="0"/>
        <v>-1</v>
      </c>
      <c r="F15" s="11"/>
      <c r="G15" s="13"/>
      <c r="H15" s="6"/>
    </row>
    <row r="16" spans="1:8" ht="12.75">
      <c r="A16" t="s">
        <v>41</v>
      </c>
      <c r="B16" s="6" t="e">
        <f>SUM(B11:B15)</f>
        <v>#DIV/0!</v>
      </c>
      <c r="C16" s="92" t="e">
        <f>B16/B$7</f>
        <v>#DIV/0!</v>
      </c>
      <c r="D16" s="5">
        <f>YTD!E17</f>
        <v>2.398937931034483</v>
      </c>
      <c r="E16" s="70" t="e">
        <f t="shared" si="0"/>
        <v>#DIV/0!</v>
      </c>
      <c r="F16" s="6"/>
      <c r="G16" s="13"/>
      <c r="H16" s="6"/>
    </row>
    <row r="17" spans="2:8" ht="12.75">
      <c r="B17" s="6"/>
      <c r="C17" s="94"/>
      <c r="D17" s="32"/>
      <c r="E17" s="72"/>
      <c r="F17" s="6"/>
      <c r="G17" s="32"/>
      <c r="H17" s="6"/>
    </row>
    <row r="18" spans="1:8" ht="12.75">
      <c r="A18" t="s">
        <v>6</v>
      </c>
      <c r="B18" s="6" t="e">
        <f>+B9-B16</f>
        <v>#DIV/0!</v>
      </c>
      <c r="C18" s="92" t="e">
        <f>B18/B$7</f>
        <v>#DIV/0!</v>
      </c>
      <c r="D18" s="5">
        <f>YTD!E19</f>
        <v>0.5883034482758621</v>
      </c>
      <c r="E18" s="70" t="e">
        <f>+C18/D18-1</f>
        <v>#DIV/0!</v>
      </c>
      <c r="F18" s="6"/>
      <c r="G18" s="13"/>
      <c r="H18" s="6"/>
    </row>
    <row r="19" spans="1:8" ht="12.75">
      <c r="A19" t="s">
        <v>7</v>
      </c>
      <c r="B19" s="32" t="e">
        <f>+B18/B9</f>
        <v>#DIV/0!</v>
      </c>
      <c r="C19" s="92"/>
      <c r="D19" s="32">
        <f>+D18/D8</f>
        <v>0.19693870483666168</v>
      </c>
      <c r="E19" s="71"/>
      <c r="F19" s="32"/>
      <c r="H19" s="32"/>
    </row>
    <row r="20" spans="1:8" ht="12.75">
      <c r="A20" t="s">
        <v>8</v>
      </c>
      <c r="B20" s="6"/>
      <c r="C20" s="92"/>
      <c r="E20" s="71"/>
      <c r="F20" s="6"/>
      <c r="H20" s="6"/>
    </row>
    <row r="21" spans="1:8" ht="12.75">
      <c r="A21" t="s">
        <v>40</v>
      </c>
      <c r="B21" s="63">
        <v>0</v>
      </c>
      <c r="C21" s="92"/>
      <c r="D21" s="69">
        <v>0</v>
      </c>
      <c r="E21" s="70" t="e">
        <f>+B21/D21-1</f>
        <v>#DIV/0!</v>
      </c>
      <c r="F21" s="6"/>
      <c r="H21" s="6"/>
    </row>
    <row r="22" spans="1:8" ht="12.75">
      <c r="A22" t="s">
        <v>9</v>
      </c>
      <c r="B22" s="63">
        <v>0</v>
      </c>
      <c r="C22" s="92"/>
      <c r="D22" s="69">
        <v>0</v>
      </c>
      <c r="E22" s="70" t="e">
        <f>+B22/D22-1</f>
        <v>#DIV/0!</v>
      </c>
      <c r="F22" s="6"/>
      <c r="H22" s="6"/>
    </row>
    <row r="23" spans="2:8" ht="12.75">
      <c r="B23" s="6"/>
      <c r="C23" s="92"/>
      <c r="E23" s="71"/>
      <c r="F23" s="6"/>
      <c r="H23" s="6"/>
    </row>
    <row r="24" spans="1:8" ht="12.75">
      <c r="A24" t="s">
        <v>10</v>
      </c>
      <c r="B24" s="6" t="e">
        <f>+B18-B21-B22</f>
        <v>#DIV/0!</v>
      </c>
      <c r="C24" s="92"/>
      <c r="D24" s="30">
        <f>YTD!D25/9*12</f>
        <v>35272</v>
      </c>
      <c r="E24" s="70" t="e">
        <f>+B24/D24-1</f>
        <v>#DIV/0!</v>
      </c>
      <c r="F24" s="6"/>
      <c r="H24" s="6"/>
    </row>
    <row r="25" spans="3:5" ht="12.75">
      <c r="C25" s="92"/>
      <c r="E25" s="71"/>
    </row>
    <row r="26" spans="1:5" ht="12.75">
      <c r="A26" s="12" t="s">
        <v>108</v>
      </c>
      <c r="C26" s="92"/>
      <c r="E26" s="71"/>
    </row>
    <row r="27" spans="1:5" ht="12.75">
      <c r="A27" s="12"/>
      <c r="C27" s="92"/>
      <c r="E27" s="71"/>
    </row>
    <row r="28" spans="1:7" ht="12.75">
      <c r="A28" t="s">
        <v>75</v>
      </c>
      <c r="B28" s="85">
        <f>B7*C28</f>
        <v>0</v>
      </c>
      <c r="C28" s="98">
        <v>0</v>
      </c>
      <c r="D28" s="36">
        <f>YTD!E29</f>
        <v>0.07967586206896551</v>
      </c>
      <c r="E28" s="70">
        <f>+C28/D28-1</f>
        <v>-1</v>
      </c>
      <c r="F28" s="73"/>
      <c r="G28" s="36"/>
    </row>
    <row r="29" spans="1:7" ht="12.75">
      <c r="A29" t="s">
        <v>43</v>
      </c>
      <c r="C29" s="91">
        <v>0</v>
      </c>
      <c r="D29" s="5">
        <f>YTD!E30</f>
        <v>6.790444040508959</v>
      </c>
      <c r="E29" s="70">
        <f>+C29/D29-1</f>
        <v>-1</v>
      </c>
      <c r="G29" s="13"/>
    </row>
    <row r="30" spans="1:7" ht="12.75">
      <c r="A30" t="s">
        <v>118</v>
      </c>
      <c r="C30" s="92">
        <f>+C28*C29</f>
        <v>0</v>
      </c>
      <c r="D30" s="5">
        <f>+D28*D29</f>
        <v>0.5410344827586206</v>
      </c>
      <c r="E30" s="70"/>
      <c r="G30" s="13"/>
    </row>
    <row r="31" spans="3:7" ht="12.75">
      <c r="C31" s="92"/>
      <c r="E31" s="71"/>
      <c r="G31" s="13"/>
    </row>
    <row r="32" spans="1:6" ht="12.75">
      <c r="A32" t="s">
        <v>116</v>
      </c>
      <c r="B32" s="6"/>
      <c r="C32" s="92"/>
      <c r="D32" s="6"/>
      <c r="E32" s="71"/>
      <c r="F32" s="6"/>
    </row>
    <row r="33" spans="1:6" ht="12.75">
      <c r="A33" t="s">
        <v>117</v>
      </c>
      <c r="B33" s="63">
        <v>0</v>
      </c>
      <c r="C33" s="92"/>
      <c r="D33" s="63">
        <f>145000*0.08*2</f>
        <v>23200</v>
      </c>
      <c r="E33" s="70">
        <f>+B33/D33-1</f>
        <v>-1</v>
      </c>
      <c r="F33" s="6"/>
    </row>
    <row r="34" spans="1:5" ht="12.75">
      <c r="A34" t="s">
        <v>119</v>
      </c>
      <c r="B34" s="13"/>
      <c r="C34" s="92" t="e">
        <f>+B33/B28</f>
        <v>#DIV/0!</v>
      </c>
      <c r="D34" s="64">
        <v>2</v>
      </c>
      <c r="E34" s="70" t="e">
        <f>+C34/D34-1</f>
        <v>#DIV/0!</v>
      </c>
    </row>
    <row r="35" spans="1:5" ht="12.75">
      <c r="A35" t="s">
        <v>120</v>
      </c>
      <c r="B35" s="13"/>
      <c r="C35" s="95">
        <f>+C28</f>
        <v>0</v>
      </c>
      <c r="E35" s="71"/>
    </row>
    <row r="36" spans="1:5" ht="12.75">
      <c r="A36" t="s">
        <v>121</v>
      </c>
      <c r="B36" s="13"/>
      <c r="C36" s="92" t="e">
        <f>+C34*C35</f>
        <v>#DIV/0!</v>
      </c>
      <c r="E36" s="71"/>
    </row>
    <row r="39" ht="12.75">
      <c r="A39" s="12"/>
    </row>
    <row r="42" spans="3:7" ht="12.75">
      <c r="C42" s="27"/>
      <c r="D42" s="27"/>
      <c r="E42" s="27"/>
      <c r="G42" s="29"/>
    </row>
    <row r="45" spans="3:8" ht="12.75">
      <c r="C45" s="28"/>
      <c r="D45" s="28"/>
      <c r="E45" s="28"/>
      <c r="G45" s="28"/>
      <c r="H45" s="29"/>
    </row>
    <row r="47" ht="12.75">
      <c r="A47" s="12"/>
    </row>
    <row r="49" spans="3:8" ht="12.75">
      <c r="C49" s="28"/>
      <c r="D49" s="28"/>
      <c r="E49" s="28"/>
      <c r="G49" s="28"/>
      <c r="H49" s="29"/>
    </row>
    <row r="50" ht="12.75">
      <c r="H50" s="5"/>
    </row>
    <row r="51" ht="12.75">
      <c r="H51" s="5"/>
    </row>
    <row r="52" ht="12.75">
      <c r="H52" s="5"/>
    </row>
    <row r="55" spans="3:7" ht="12.75">
      <c r="C55" s="27"/>
      <c r="D55" s="27"/>
      <c r="E55" s="27"/>
      <c r="F55" s="27"/>
      <c r="G55" s="29"/>
    </row>
  </sheetData>
  <printOptions/>
  <pageMargins left="0.75" right="0.75" top="1" bottom="1" header="0.5" footer="0.5"/>
  <pageSetup fitToHeight="1" fitToWidth="1" horizontalDpi="300" verticalDpi="300" orientation="landscape" scale="70"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workbookViewId="0" topLeftCell="A2">
      <selection activeCell="A1" sqref="A1"/>
    </sheetView>
  </sheetViews>
  <sheetFormatPr defaultColWidth="9.140625" defaultRowHeight="12.75"/>
  <sheetData>
    <row r="1" spans="1:6" ht="18">
      <c r="A1" s="1" t="str">
        <f>YTD!A1</f>
        <v>Plymouth Company</v>
      </c>
      <c r="C1" s="5"/>
      <c r="E1" s="5"/>
      <c r="F1" s="10" t="str">
        <f>YTD!D1</f>
        <v>Last Updated: 12/14/00</v>
      </c>
    </row>
    <row r="2" spans="1:6" ht="18">
      <c r="A2" s="2" t="s">
        <v>38</v>
      </c>
      <c r="C2" s="5"/>
      <c r="E2" s="5"/>
      <c r="F2" s="10" t="str">
        <f>YTD!D2</f>
        <v>Prepared by: Steve M.</v>
      </c>
    </row>
    <row r="3" ht="12.75">
      <c r="A3" s="10" t="str">
        <f>YTD!A4</f>
        <v>File: SGMU I:\MSMFin642\Plymouth-Blank.XLS</v>
      </c>
    </row>
    <row r="5" ht="12.75">
      <c r="A5" s="12"/>
    </row>
    <row r="7" spans="3:7" ht="12.75">
      <c r="C7" s="3" t="s">
        <v>13</v>
      </c>
      <c r="D7" s="3" t="s">
        <v>14</v>
      </c>
      <c r="E7" s="3" t="s">
        <v>15</v>
      </c>
      <c r="F7" s="3" t="s">
        <v>16</v>
      </c>
      <c r="G7" s="3" t="s">
        <v>1</v>
      </c>
    </row>
    <row r="8" spans="1:7" ht="12.75">
      <c r="A8" s="12"/>
      <c r="B8" s="12"/>
      <c r="C8" s="4"/>
      <c r="D8" s="4"/>
      <c r="E8" s="4"/>
      <c r="F8" s="4"/>
      <c r="G8" s="4"/>
    </row>
    <row r="9" spans="1:7" ht="12.75">
      <c r="A9" s="12">
        <v>1998</v>
      </c>
      <c r="B9" s="12" t="s">
        <v>11</v>
      </c>
      <c r="C9" s="16">
        <v>25153</v>
      </c>
      <c r="D9" s="16">
        <v>55670</v>
      </c>
      <c r="E9" s="16">
        <v>42560</v>
      </c>
      <c r="F9" s="16">
        <v>3200</v>
      </c>
      <c r="G9" s="16">
        <f>SUM(C9:F9)</f>
        <v>126583</v>
      </c>
    </row>
    <row r="10" spans="1:7" ht="12.75">
      <c r="A10" s="12"/>
      <c r="B10" s="12" t="s">
        <v>12</v>
      </c>
      <c r="C10" s="7">
        <f>+C9/$G9</f>
        <v>0.198707567366866</v>
      </c>
      <c r="D10" s="7">
        <f>+D9/$G9</f>
        <v>0.4397904931941888</v>
      </c>
      <c r="E10" s="7">
        <f>+E9/$G9</f>
        <v>0.33622208353412386</v>
      </c>
      <c r="F10" s="7">
        <f>+F9/$G9</f>
        <v>0.025279855904821343</v>
      </c>
      <c r="G10" s="7">
        <f>+G9/$G9</f>
        <v>1</v>
      </c>
    </row>
    <row r="11" spans="1:2" ht="12.75">
      <c r="A11" s="12"/>
      <c r="B11" s="12"/>
    </row>
    <row r="12" spans="1:7" ht="12.75">
      <c r="A12" s="12">
        <v>1999</v>
      </c>
      <c r="B12" s="12" t="s">
        <v>11</v>
      </c>
      <c r="C12" s="16">
        <v>31670</v>
      </c>
      <c r="D12" s="16">
        <v>61569</v>
      </c>
      <c r="E12" s="16">
        <v>42154</v>
      </c>
      <c r="F12" s="16">
        <v>4123</v>
      </c>
      <c r="G12" s="16">
        <f>SUM(C12:F12)</f>
        <v>139516</v>
      </c>
    </row>
    <row r="13" spans="1:7" ht="12.75">
      <c r="A13" s="12"/>
      <c r="B13" s="12" t="s">
        <v>12</v>
      </c>
      <c r="C13" s="7">
        <f>+C12/$G12</f>
        <v>0.22699905387195735</v>
      </c>
      <c r="D13" s="7">
        <f>+D12/$G12</f>
        <v>0.4413042231715359</v>
      </c>
      <c r="E13" s="7">
        <f>+E12/$G12</f>
        <v>0.3021445568967</v>
      </c>
      <c r="F13" s="7">
        <f>+F12/$G12</f>
        <v>0.02955216605980676</v>
      </c>
      <c r="G13" s="7">
        <f>+G12/$G12</f>
        <v>1</v>
      </c>
    </row>
    <row r="14" spans="1:2" ht="12.75">
      <c r="A14" s="12"/>
      <c r="B14" s="12"/>
    </row>
    <row r="15" spans="1:8" ht="12.75">
      <c r="A15" s="12">
        <v>2000</v>
      </c>
      <c r="B15" s="12" t="s">
        <v>11</v>
      </c>
      <c r="C15" s="16">
        <v>32190</v>
      </c>
      <c r="D15" s="16">
        <v>59514</v>
      </c>
      <c r="E15" s="16">
        <v>48976</v>
      </c>
      <c r="F15" s="16">
        <v>4756</v>
      </c>
      <c r="G15" s="16">
        <f>SUM(C15:F15)</f>
        <v>145436</v>
      </c>
      <c r="H15" s="90" t="s">
        <v>163</v>
      </c>
    </row>
    <row r="16" spans="1:7" ht="12.75">
      <c r="A16" s="12"/>
      <c r="B16" s="12" t="s">
        <v>12</v>
      </c>
      <c r="C16" s="7">
        <f>+C15/$G15</f>
        <v>0.22133447014494348</v>
      </c>
      <c r="D16" s="7">
        <f>+D15/$G15</f>
        <v>0.4092109243928601</v>
      </c>
      <c r="E16" s="7">
        <f>+E15/$G15</f>
        <v>0.3367529359993399</v>
      </c>
      <c r="F16" s="7">
        <f>+F15/$G15</f>
        <v>0.03270166946285651</v>
      </c>
      <c r="G16" s="7">
        <f>+G15/$G15</f>
        <v>1</v>
      </c>
    </row>
    <row r="17" spans="1:2" ht="12.75">
      <c r="A17" s="12"/>
      <c r="B17" s="12"/>
    </row>
    <row r="18" spans="1:7" ht="12.75">
      <c r="A18" s="3" t="s">
        <v>17</v>
      </c>
      <c r="B18" s="12"/>
      <c r="C18" s="11">
        <f>AVERAGE(C10,C13,C16)</f>
        <v>0.21568036379458896</v>
      </c>
      <c r="D18" s="11">
        <f>AVERAGE(D10,D13,D16)</f>
        <v>0.4301018802528616</v>
      </c>
      <c r="E18" s="11">
        <f>AVERAGE(E10,E13,E16)</f>
        <v>0.32503985881005465</v>
      </c>
      <c r="F18" s="11">
        <f>AVERAGE(F10,F13,F16)</f>
        <v>0.029177897142494875</v>
      </c>
      <c r="G18" s="11">
        <f>AVERAGE(G10,G13,G16)</f>
        <v>1</v>
      </c>
    </row>
    <row r="19" spans="1:2" ht="12.75">
      <c r="A19" s="12"/>
      <c r="B19" s="12"/>
    </row>
    <row r="20" spans="1:7" ht="12.75">
      <c r="A20" s="12">
        <v>2001</v>
      </c>
      <c r="B20" s="12" t="s">
        <v>11</v>
      </c>
      <c r="C20" s="16">
        <f>+C21*$G20</f>
        <v>0</v>
      </c>
      <c r="D20" s="16">
        <f>+D21*$G20</f>
        <v>0</v>
      </c>
      <c r="E20" s="16">
        <f>+E21*$G20</f>
        <v>0</v>
      </c>
      <c r="F20" s="16">
        <f>+F21*$G20</f>
        <v>0</v>
      </c>
      <c r="G20" s="16">
        <f>AnnualBudget!B7</f>
        <v>0</v>
      </c>
    </row>
    <row r="21" spans="1:7" ht="12.75">
      <c r="A21" s="12"/>
      <c r="B21" s="12" t="s">
        <v>12</v>
      </c>
      <c r="C21" s="62">
        <v>0</v>
      </c>
      <c r="D21" s="62">
        <v>0</v>
      </c>
      <c r="E21" s="62">
        <v>0</v>
      </c>
      <c r="F21" s="62">
        <v>0</v>
      </c>
      <c r="G21" s="7">
        <f>SUM(C21:F21)</f>
        <v>0</v>
      </c>
    </row>
    <row r="24" ht="12.75">
      <c r="A24" s="12"/>
    </row>
    <row r="25" ht="12.75">
      <c r="A25" s="12"/>
    </row>
    <row r="27" spans="3:7" ht="12.75">
      <c r="C27" s="5"/>
      <c r="D27" s="5"/>
      <c r="E27" s="5"/>
      <c r="F27" s="5"/>
      <c r="G27" s="5"/>
    </row>
    <row r="28" spans="3:7" ht="12.75">
      <c r="C28" s="30"/>
      <c r="D28" s="30"/>
      <c r="E28" s="30"/>
      <c r="F28" s="30"/>
      <c r="G28" s="30"/>
    </row>
    <row r="30" ht="12.75">
      <c r="A30" s="31"/>
    </row>
    <row r="31" ht="12.75">
      <c r="D31" s="7"/>
    </row>
    <row r="32" ht="12.75">
      <c r="D32" s="7"/>
    </row>
    <row r="34" spans="3:7" ht="12.75">
      <c r="C34" s="30"/>
      <c r="D34" s="30"/>
      <c r="E34" s="30"/>
      <c r="F34" s="30"/>
      <c r="G34" s="30"/>
    </row>
    <row r="35" spans="3:7" ht="12.75">
      <c r="C35" s="30"/>
      <c r="D35" s="30"/>
      <c r="E35" s="30"/>
      <c r="F35" s="30"/>
      <c r="G35" s="30"/>
    </row>
    <row r="36" spans="3:7" ht="12.75">
      <c r="C36" s="30"/>
      <c r="D36" s="30"/>
      <c r="E36" s="30"/>
      <c r="F36" s="30"/>
      <c r="G36" s="30"/>
    </row>
    <row r="37" spans="3:7" ht="12.75">
      <c r="C37" s="30"/>
      <c r="D37" s="30"/>
      <c r="E37" s="30"/>
      <c r="F37" s="30"/>
      <c r="G37" s="30"/>
    </row>
    <row r="38" spans="3:7" ht="12.75">
      <c r="C38" s="30"/>
      <c r="D38" s="30"/>
      <c r="E38" s="30"/>
      <c r="F38" s="30"/>
      <c r="G38" s="30"/>
    </row>
    <row r="39" spans="3:7" ht="12.75">
      <c r="C39" s="30"/>
      <c r="D39" s="30"/>
      <c r="E39" s="30"/>
      <c r="F39" s="30"/>
      <c r="G39" s="30"/>
    </row>
    <row r="41" ht="12.75">
      <c r="F41" s="30"/>
    </row>
  </sheetData>
  <printOptions/>
  <pageMargins left="0.75" right="0.75" top="1" bottom="1" header="0.5" footer="0.5"/>
  <pageSetup fitToHeight="1" fitToWidth="1" horizontalDpi="300" verticalDpi="300"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G9" sqref="G9"/>
    </sheetView>
  </sheetViews>
  <sheetFormatPr defaultColWidth="9.140625" defaultRowHeight="12.75"/>
  <cols>
    <col min="1" max="1" width="31.7109375" style="0" customWidth="1"/>
    <col min="2" max="2" width="13.7109375" style="0" customWidth="1"/>
    <col min="8" max="8" width="35.7109375" style="0" customWidth="1"/>
  </cols>
  <sheetData>
    <row r="1" spans="1:6" ht="18">
      <c r="A1" s="1" t="str">
        <f>YTD!A1</f>
        <v>Plymouth Company</v>
      </c>
      <c r="C1" s="5"/>
      <c r="E1" s="5"/>
      <c r="F1" s="10" t="str">
        <f>YTD!D1</f>
        <v>Last Updated: 12/14/00</v>
      </c>
    </row>
    <row r="2" spans="1:6" ht="18">
      <c r="A2" s="2" t="s">
        <v>38</v>
      </c>
      <c r="C2" s="5"/>
      <c r="E2" s="5"/>
      <c r="F2" s="10" t="str">
        <f>YTD!D2</f>
        <v>Prepared by: Steve M.</v>
      </c>
    </row>
    <row r="3" ht="12.75">
      <c r="A3" s="10" t="str">
        <f>YTD!A4</f>
        <v>File: SGMU I:\MSMFin642\Plymouth-Blank.XLS</v>
      </c>
    </row>
    <row r="5" spans="1:8" ht="38.25">
      <c r="A5" s="22"/>
      <c r="B5" s="24" t="s">
        <v>80</v>
      </c>
      <c r="C5" s="25" t="s">
        <v>19</v>
      </c>
      <c r="D5" s="25" t="s">
        <v>20</v>
      </c>
      <c r="E5" s="25" t="s">
        <v>22</v>
      </c>
      <c r="F5" s="25" t="s">
        <v>21</v>
      </c>
      <c r="G5" s="25" t="s">
        <v>23</v>
      </c>
      <c r="H5" s="24" t="s">
        <v>26</v>
      </c>
    </row>
    <row r="6" ht="12.75">
      <c r="A6" s="12" t="s">
        <v>56</v>
      </c>
    </row>
    <row r="7" ht="12.75">
      <c r="A7" s="12"/>
    </row>
    <row r="8" spans="1:7" ht="12.75">
      <c r="A8" t="s">
        <v>11</v>
      </c>
      <c r="C8" s="60">
        <f>SalesHistory!C20</f>
        <v>0</v>
      </c>
      <c r="D8" s="60">
        <f>SalesHistory!D20</f>
        <v>0</v>
      </c>
      <c r="E8" s="60">
        <f>SalesHistory!E20</f>
        <v>0</v>
      </c>
      <c r="F8" s="60">
        <f>SalesHistory!F20</f>
        <v>0</v>
      </c>
      <c r="G8">
        <f>SUM(C8:F8)</f>
        <v>0</v>
      </c>
    </row>
    <row r="9" spans="1:7" ht="12.75">
      <c r="A9" t="s">
        <v>45</v>
      </c>
      <c r="C9" s="46">
        <v>0</v>
      </c>
      <c r="D9" s="46">
        <v>0</v>
      </c>
      <c r="E9" s="46">
        <v>0</v>
      </c>
      <c r="F9" s="46">
        <v>0</v>
      </c>
      <c r="G9" s="92" t="e">
        <f>G10/G8</f>
        <v>#DIV/0!</v>
      </c>
    </row>
    <row r="10" spans="1:7" ht="12.75">
      <c r="A10" t="s">
        <v>46</v>
      </c>
      <c r="C10" s="30">
        <f>+C8*C9</f>
        <v>0</v>
      </c>
      <c r="D10" s="30">
        <f>+D8*D9</f>
        <v>0</v>
      </c>
      <c r="E10" s="30">
        <f>+E8*E9</f>
        <v>0</v>
      </c>
      <c r="F10" s="30">
        <f>+F8*F9</f>
        <v>0</v>
      </c>
      <c r="G10" s="30">
        <f>SUM(C10:F10)</f>
        <v>0</v>
      </c>
    </row>
    <row r="11" spans="3:7" ht="12.75">
      <c r="C11" s="30"/>
      <c r="D11" s="30"/>
      <c r="E11" s="30"/>
      <c r="F11" s="30"/>
      <c r="G11" s="30"/>
    </row>
    <row r="13" ht="12.75">
      <c r="A13" s="12" t="s">
        <v>44</v>
      </c>
    </row>
    <row r="15" ht="12.75">
      <c r="A15" s="39" t="s">
        <v>128</v>
      </c>
    </row>
    <row r="16" spans="1:4" ht="12.75">
      <c r="A16" t="s">
        <v>54</v>
      </c>
      <c r="D16" s="41">
        <v>0</v>
      </c>
    </row>
    <row r="17" spans="1:4" ht="12.75">
      <c r="A17" t="s">
        <v>53</v>
      </c>
      <c r="D17" s="41">
        <v>0</v>
      </c>
    </row>
    <row r="19" spans="1:7" ht="12.75">
      <c r="A19" t="s">
        <v>47</v>
      </c>
      <c r="C19" s="66">
        <v>25000</v>
      </c>
      <c r="D19" s="30"/>
      <c r="E19" s="30"/>
      <c r="F19" s="30"/>
      <c r="G19" s="30">
        <f aca="true" t="shared" si="0" ref="G19:G24">SUM(C19:F19)</f>
        <v>25000</v>
      </c>
    </row>
    <row r="20" spans="1:7" ht="12.75">
      <c r="A20" t="s">
        <v>48</v>
      </c>
      <c r="C20" s="30">
        <f>+C10*$D$16</f>
        <v>0</v>
      </c>
      <c r="D20" s="30">
        <f>+C10*$D$17</f>
        <v>0</v>
      </c>
      <c r="E20" s="30"/>
      <c r="F20" s="30"/>
      <c r="G20" s="30">
        <f t="shared" si="0"/>
        <v>0</v>
      </c>
    </row>
    <row r="21" spans="1:7" ht="12.75">
      <c r="A21" t="s">
        <v>49</v>
      </c>
      <c r="C21" s="30"/>
      <c r="D21" s="30">
        <f>+D10*$D$16</f>
        <v>0</v>
      </c>
      <c r="E21" s="30">
        <f>+D10*$D$17</f>
        <v>0</v>
      </c>
      <c r="F21" s="30"/>
      <c r="G21" s="30">
        <f t="shared" si="0"/>
        <v>0</v>
      </c>
    </row>
    <row r="22" spans="1:7" ht="12.75">
      <c r="A22" t="s">
        <v>50</v>
      </c>
      <c r="C22" s="30"/>
      <c r="D22" s="30"/>
      <c r="E22" s="30">
        <f>+E10*$D$16</f>
        <v>0</v>
      </c>
      <c r="F22" s="30">
        <f>+E10*$D$17</f>
        <v>0</v>
      </c>
      <c r="G22" s="30">
        <f t="shared" si="0"/>
        <v>0</v>
      </c>
    </row>
    <row r="23" spans="1:7" ht="12.75">
      <c r="A23" t="s">
        <v>52</v>
      </c>
      <c r="C23" s="30"/>
      <c r="D23" s="30"/>
      <c r="E23" s="30"/>
      <c r="F23" s="30">
        <f>+F10*$D$16</f>
        <v>0</v>
      </c>
      <c r="G23" s="30">
        <f t="shared" si="0"/>
        <v>0</v>
      </c>
    </row>
    <row r="24" spans="1:7" ht="12.75">
      <c r="A24" t="s">
        <v>51</v>
      </c>
      <c r="C24" s="30">
        <f>SUM(C19:C23)</f>
        <v>25000</v>
      </c>
      <c r="D24" s="30">
        <f>SUM(D19:D23)</f>
        <v>0</v>
      </c>
      <c r="E24" s="30">
        <f>SUM(E19:E23)</f>
        <v>0</v>
      </c>
      <c r="F24" s="30">
        <f>SUM(F19:F23)</f>
        <v>0</v>
      </c>
      <c r="G24" s="30">
        <f t="shared" si="0"/>
        <v>25000</v>
      </c>
    </row>
    <row r="26" spans="1:7" ht="12.75">
      <c r="A26" t="s">
        <v>55</v>
      </c>
      <c r="G26" s="30">
        <f>+F10-F23</f>
        <v>0</v>
      </c>
    </row>
    <row r="29" ht="12.75">
      <c r="A29" s="12" t="s">
        <v>70</v>
      </c>
    </row>
    <row r="31" ht="12.75">
      <c r="A31" s="39" t="s">
        <v>129</v>
      </c>
    </row>
    <row r="32" spans="1:2" ht="12.75">
      <c r="A32" t="s">
        <v>54</v>
      </c>
      <c r="B32" s="41">
        <v>0</v>
      </c>
    </row>
    <row r="33" spans="1:2" ht="12.75">
      <c r="A33" t="s">
        <v>53</v>
      </c>
      <c r="B33" s="41">
        <v>0</v>
      </c>
    </row>
    <row r="34" spans="1:2" ht="12.75">
      <c r="A34" t="s">
        <v>71</v>
      </c>
      <c r="B34" s="61">
        <v>0</v>
      </c>
    </row>
    <row r="36" spans="1:7" ht="12.75">
      <c r="A36" t="s">
        <v>47</v>
      </c>
      <c r="C36" s="66">
        <v>5000</v>
      </c>
      <c r="D36" s="30"/>
      <c r="E36" s="30"/>
      <c r="F36" s="30"/>
      <c r="G36" s="30">
        <f aca="true" t="shared" si="1" ref="G36:G41">SUM(C36:F36)</f>
        <v>5000</v>
      </c>
    </row>
    <row r="37" spans="1:7" ht="12.75">
      <c r="A37" t="s">
        <v>48</v>
      </c>
      <c r="C37" s="30">
        <f>+C10*$B$32*$B$34</f>
        <v>0</v>
      </c>
      <c r="D37" s="30">
        <f>+C10*$B$33*$B$34</f>
        <v>0</v>
      </c>
      <c r="E37" s="30"/>
      <c r="F37" s="30"/>
      <c r="G37" s="30">
        <f t="shared" si="1"/>
        <v>0</v>
      </c>
    </row>
    <row r="38" spans="1:7" ht="12.75">
      <c r="A38" t="s">
        <v>49</v>
      </c>
      <c r="C38" s="30"/>
      <c r="D38" s="30">
        <f>+D10*$B$32*$B$34</f>
        <v>0</v>
      </c>
      <c r="E38" s="30">
        <f>+D10*$B$33*$B$34</f>
        <v>0</v>
      </c>
      <c r="F38" s="30"/>
      <c r="G38" s="30">
        <f t="shared" si="1"/>
        <v>0</v>
      </c>
    </row>
    <row r="39" spans="1:7" ht="12.75">
      <c r="A39" t="s">
        <v>50</v>
      </c>
      <c r="C39" s="30"/>
      <c r="D39" s="30"/>
      <c r="E39" s="30">
        <f>+E10*$B$32*$B$34</f>
        <v>0</v>
      </c>
      <c r="F39" s="30">
        <f>+E10*$B$33*$B$34</f>
        <v>0</v>
      </c>
      <c r="G39" s="30">
        <f t="shared" si="1"/>
        <v>0</v>
      </c>
    </row>
    <row r="40" spans="1:7" ht="12.75">
      <c r="A40" t="s">
        <v>52</v>
      </c>
      <c r="C40" s="30"/>
      <c r="D40" s="30"/>
      <c r="E40" s="30"/>
      <c r="F40" s="30">
        <f>+F10*$B$32*$B$34</f>
        <v>0</v>
      </c>
      <c r="G40" s="30">
        <f t="shared" si="1"/>
        <v>0</v>
      </c>
    </row>
    <row r="41" spans="1:7" ht="12.75">
      <c r="A41" t="s">
        <v>51</v>
      </c>
      <c r="C41" s="30">
        <f>SUM(C36:C40)</f>
        <v>5000</v>
      </c>
      <c r="D41" s="30">
        <f>SUM(D36:D40)</f>
        <v>0</v>
      </c>
      <c r="E41" s="30">
        <f>SUM(E36:E40)</f>
        <v>0</v>
      </c>
      <c r="F41" s="30">
        <f>SUM(F36:F40)</f>
        <v>0</v>
      </c>
      <c r="G41" s="30">
        <f t="shared" si="1"/>
        <v>5000</v>
      </c>
    </row>
    <row r="43" spans="1:7" ht="12.75">
      <c r="A43" t="s">
        <v>72</v>
      </c>
      <c r="G43" s="30">
        <f>(F10*$B$34)-F40</f>
        <v>0</v>
      </c>
    </row>
  </sheetData>
  <printOptions/>
  <pageMargins left="0.75" right="0.75" top="1" bottom="1" header="0.5" footer="0.5"/>
  <pageSetup fitToHeight="1" fitToWidth="1" horizontalDpi="300" verticalDpi="300" orientation="landscape" scale="79"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35.7109375" style="0" customWidth="1"/>
  </cols>
  <sheetData>
    <row r="1" spans="1:6" ht="18">
      <c r="A1" s="1" t="str">
        <f>YTD!A1</f>
        <v>Plymouth Company</v>
      </c>
      <c r="B1" s="17"/>
      <c r="D1" s="5"/>
      <c r="F1" s="10" t="str">
        <f>YTD!D1</f>
        <v>Last Updated: 12/14/00</v>
      </c>
    </row>
    <row r="2" spans="1:6" ht="18">
      <c r="A2" s="2" t="s">
        <v>29</v>
      </c>
      <c r="B2" s="18"/>
      <c r="D2" s="5"/>
      <c r="F2" s="10" t="str">
        <f>YTD!D2</f>
        <v>Prepared by: Steve M.</v>
      </c>
    </row>
    <row r="3" spans="1:3" ht="12.75">
      <c r="A3" s="10" t="str">
        <f>YTD!A4</f>
        <v>File: SGMU I:\MSMFin642\Plymouth-Blank.XLS</v>
      </c>
      <c r="C3" s="26"/>
    </row>
    <row r="5" spans="1:8" ht="38.25">
      <c r="A5" s="22"/>
      <c r="B5" s="24" t="s">
        <v>80</v>
      </c>
      <c r="C5" s="25" t="s">
        <v>19</v>
      </c>
      <c r="D5" s="25" t="s">
        <v>20</v>
      </c>
      <c r="E5" s="25" t="s">
        <v>22</v>
      </c>
      <c r="F5" s="25" t="s">
        <v>21</v>
      </c>
      <c r="G5" s="25" t="s">
        <v>23</v>
      </c>
      <c r="H5" s="24" t="s">
        <v>26</v>
      </c>
    </row>
    <row r="7" spans="1:7" ht="12.75">
      <c r="A7" s="12" t="s">
        <v>42</v>
      </c>
      <c r="B7" s="20" t="s">
        <v>56</v>
      </c>
      <c r="C7" s="16">
        <f>SalesHistory!C20</f>
        <v>0</v>
      </c>
      <c r="D7" s="16">
        <f>SalesHistory!D20</f>
        <v>0</v>
      </c>
      <c r="E7" s="16">
        <f>SalesHistory!E20</f>
        <v>0</v>
      </c>
      <c r="F7" s="16">
        <f>SalesHistory!F20</f>
        <v>0</v>
      </c>
      <c r="G7" s="16">
        <f>SUM(C7:F7)</f>
        <v>0</v>
      </c>
    </row>
    <row r="8" spans="1:7" ht="12.75">
      <c r="A8" s="12"/>
      <c r="B8" s="20"/>
      <c r="C8" s="16"/>
      <c r="D8" s="16"/>
      <c r="E8" s="16"/>
      <c r="F8" s="16"/>
      <c r="G8" s="16"/>
    </row>
    <row r="9" spans="1:7" ht="12.75">
      <c r="A9" s="12" t="s">
        <v>57</v>
      </c>
      <c r="B9" s="20"/>
      <c r="C9" s="16"/>
      <c r="D9" s="16"/>
      <c r="E9" s="16"/>
      <c r="F9" s="16"/>
      <c r="G9" s="16"/>
    </row>
    <row r="10" spans="1:7" ht="12.75">
      <c r="A10" s="31" t="s">
        <v>31</v>
      </c>
      <c r="B10" s="89" t="s">
        <v>156</v>
      </c>
      <c r="C10" s="59"/>
      <c r="D10" s="59"/>
      <c r="E10" s="59"/>
      <c r="F10" s="59"/>
      <c r="G10" s="16"/>
    </row>
    <row r="11" spans="1:8" ht="12.75">
      <c r="A11" s="31" t="s">
        <v>157</v>
      </c>
      <c r="B11" s="43" t="s">
        <v>158</v>
      </c>
      <c r="C11" s="16"/>
      <c r="D11" s="16"/>
      <c r="E11" s="16"/>
      <c r="F11" s="16"/>
      <c r="G11" s="16"/>
      <c r="H11" t="s">
        <v>159</v>
      </c>
    </row>
    <row r="12" spans="1:7" ht="12.75">
      <c r="A12" s="12"/>
      <c r="C12" s="6"/>
      <c r="D12" s="6"/>
      <c r="E12" s="6"/>
      <c r="F12" s="6"/>
      <c r="G12" s="6"/>
    </row>
    <row r="13" spans="1:8" ht="12.75">
      <c r="A13" s="12" t="s">
        <v>30</v>
      </c>
      <c r="B13" s="20"/>
      <c r="C13" s="58">
        <v>35000</v>
      </c>
      <c r="D13" s="16">
        <f>+C16</f>
        <v>35000</v>
      </c>
      <c r="E13" s="16">
        <f>+D16</f>
        <v>35000</v>
      </c>
      <c r="F13" s="16">
        <f>+E16</f>
        <v>35000</v>
      </c>
      <c r="G13" s="16"/>
      <c r="H13" s="16"/>
    </row>
    <row r="14" spans="1:8" ht="12.75">
      <c r="A14" s="12" t="s">
        <v>33</v>
      </c>
      <c r="B14" s="20"/>
      <c r="C14" s="33">
        <v>0</v>
      </c>
      <c r="D14" s="33">
        <v>0</v>
      </c>
      <c r="E14" s="33">
        <v>0</v>
      </c>
      <c r="F14" s="33">
        <v>0</v>
      </c>
      <c r="G14" s="16">
        <f>SUM(C14:F14)</f>
        <v>0</v>
      </c>
      <c r="H14" s="16"/>
    </row>
    <row r="15" spans="1:8" ht="12.75">
      <c r="A15" s="12" t="s">
        <v>34</v>
      </c>
      <c r="B15" s="20"/>
      <c r="C15" s="16">
        <f>+C7</f>
        <v>0</v>
      </c>
      <c r="D15" s="16">
        <f>+D7</f>
        <v>0</v>
      </c>
      <c r="E15" s="16">
        <f>+E7</f>
        <v>0</v>
      </c>
      <c r="F15" s="16">
        <f>+F7</f>
        <v>0</v>
      </c>
      <c r="G15" s="16">
        <f>SUM(C15:F15)</f>
        <v>0</v>
      </c>
      <c r="H15" s="16"/>
    </row>
    <row r="16" spans="1:8" ht="12.75">
      <c r="A16" s="12" t="s">
        <v>35</v>
      </c>
      <c r="B16" s="20"/>
      <c r="C16" s="16">
        <f>+C13+C14-C15</f>
        <v>35000</v>
      </c>
      <c r="D16" s="16">
        <f>+D13+D14-D15</f>
        <v>35000</v>
      </c>
      <c r="E16" s="16">
        <f>+E13+E14-E15</f>
        <v>35000</v>
      </c>
      <c r="F16" s="16">
        <f>+F13+F14-F15</f>
        <v>35000</v>
      </c>
      <c r="G16" s="16"/>
      <c r="H16" s="16"/>
    </row>
    <row r="17" spans="1:7" ht="12.75">
      <c r="A17" s="12"/>
      <c r="C17" s="6"/>
      <c r="D17" s="6"/>
      <c r="E17" s="6"/>
      <c r="F17" s="6"/>
      <c r="G17" s="6"/>
    </row>
    <row r="18" spans="1:7" ht="12.75">
      <c r="A18" s="12" t="s">
        <v>58</v>
      </c>
      <c r="B18" s="65" t="s">
        <v>160</v>
      </c>
      <c r="C18" s="14">
        <f>+$G15/12</f>
        <v>0</v>
      </c>
      <c r="D18" s="14">
        <f>+$G15/12</f>
        <v>0</v>
      </c>
      <c r="E18" s="14">
        <f>+$G15/12</f>
        <v>0</v>
      </c>
      <c r="F18" s="14">
        <f>+$G15/12</f>
        <v>0</v>
      </c>
      <c r="G18" s="6"/>
    </row>
    <row r="19" spans="1:7" ht="12.75">
      <c r="A19" s="12" t="s">
        <v>36</v>
      </c>
      <c r="C19" s="14">
        <f>+C16-C18</f>
        <v>35000</v>
      </c>
      <c r="D19" s="14">
        <f>+D16-D18</f>
        <v>35000</v>
      </c>
      <c r="E19" s="14">
        <f>+E16-E18</f>
        <v>35000</v>
      </c>
      <c r="F19" s="14">
        <f>+F16-F18</f>
        <v>35000</v>
      </c>
      <c r="G19" s="6"/>
    </row>
    <row r="20" spans="1:7" ht="12.75">
      <c r="A20" s="12"/>
      <c r="C20" s="6"/>
      <c r="D20" s="6"/>
      <c r="E20" s="6"/>
      <c r="F20" s="6"/>
      <c r="G20" s="6"/>
    </row>
    <row r="21" spans="1:7" ht="12.75">
      <c r="A21" s="12"/>
      <c r="C21" s="6"/>
      <c r="D21" s="6"/>
      <c r="E21" s="6"/>
      <c r="F21" s="6"/>
      <c r="G21" s="6"/>
    </row>
    <row r="22" spans="1:7" ht="12.75">
      <c r="A22" s="12"/>
      <c r="B22" s="20"/>
      <c r="C22" s="16"/>
      <c r="D22" s="16"/>
      <c r="E22" s="16"/>
      <c r="F22" s="16"/>
      <c r="G22" s="16"/>
    </row>
    <row r="23" spans="1:7" ht="12.75">
      <c r="A23" s="12"/>
      <c r="B23" s="21"/>
      <c r="C23" s="13"/>
      <c r="D23" s="13"/>
      <c r="E23" s="13"/>
      <c r="F23" s="13"/>
      <c r="G23" s="13"/>
    </row>
    <row r="24" spans="1:7" ht="12.75">
      <c r="A24" s="12"/>
      <c r="B24" s="21"/>
      <c r="C24" s="6"/>
      <c r="D24" s="6"/>
      <c r="E24" s="6"/>
      <c r="F24" s="6"/>
      <c r="G24" s="6"/>
    </row>
    <row r="25" spans="2:7" ht="12.75">
      <c r="B25" s="21"/>
      <c r="C25" s="6"/>
      <c r="D25" s="6"/>
      <c r="E25" s="6"/>
      <c r="F25" s="6"/>
      <c r="G25" s="6"/>
    </row>
  </sheetData>
  <printOptions/>
  <pageMargins left="0.75" right="0.75" top="1" bottom="1" header="0.5" footer="0.5"/>
  <pageSetup fitToHeight="1" fitToWidth="1" horizontalDpi="300" verticalDpi="300" orientation="landscape" scale="97"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1" sqref="A1"/>
    </sheetView>
  </sheetViews>
  <sheetFormatPr defaultColWidth="9.140625" defaultRowHeight="12.75"/>
  <cols>
    <col min="1" max="1" width="31.7109375" style="0" customWidth="1"/>
    <col min="2" max="2" width="13.7109375" style="19" customWidth="1"/>
    <col min="3" max="7" width="10.7109375" style="0" customWidth="1"/>
    <col min="8" max="8" width="45.7109375" style="0" customWidth="1"/>
  </cols>
  <sheetData>
    <row r="1" spans="1:5" ht="18">
      <c r="A1" s="1" t="str">
        <f>YTD!A1</f>
        <v>Plymouth Company</v>
      </c>
      <c r="B1" s="17"/>
      <c r="D1" s="5"/>
      <c r="E1" s="10" t="str">
        <f>YTD!D1</f>
        <v>Last Updated: 12/14/00</v>
      </c>
    </row>
    <row r="2" spans="1:5" ht="18">
      <c r="A2" s="1" t="s">
        <v>137</v>
      </c>
      <c r="B2" s="18"/>
      <c r="D2" s="5"/>
      <c r="E2" s="10" t="str">
        <f>YTD!D2</f>
        <v>Prepared by: Steve M.</v>
      </c>
    </row>
    <row r="3" spans="1:3" ht="12.75">
      <c r="A3" s="10" t="str">
        <f>YTD!A4</f>
        <v>File: SGMU I:\MSMFin642\Plymouth-Blank.XLS</v>
      </c>
      <c r="C3" s="26"/>
    </row>
    <row r="5" spans="1:8" ht="25.5">
      <c r="A5" s="22"/>
      <c r="B5" s="24" t="s">
        <v>80</v>
      </c>
      <c r="C5" s="25" t="s">
        <v>19</v>
      </c>
      <c r="D5" s="25" t="s">
        <v>20</v>
      </c>
      <c r="E5" s="25" t="s">
        <v>22</v>
      </c>
      <c r="F5" s="25" t="s">
        <v>21</v>
      </c>
      <c r="G5" s="25" t="s">
        <v>23</v>
      </c>
      <c r="H5" s="24" t="s">
        <v>26</v>
      </c>
    </row>
    <row r="7" spans="1:7" ht="12.75">
      <c r="A7" s="12" t="s">
        <v>32</v>
      </c>
      <c r="B7" s="20" t="s">
        <v>81</v>
      </c>
      <c r="C7" s="16">
        <f>Production!C14</f>
        <v>0</v>
      </c>
      <c r="D7" s="16">
        <f>Production!D14</f>
        <v>0</v>
      </c>
      <c r="E7" s="16">
        <f>Production!E14</f>
        <v>0</v>
      </c>
      <c r="F7" s="16">
        <f>Production!F14</f>
        <v>0</v>
      </c>
      <c r="G7" s="16">
        <f>SUM(C7:F7)</f>
        <v>0</v>
      </c>
    </row>
    <row r="8" spans="1:7" ht="12.75">
      <c r="A8" s="12"/>
      <c r="B8" s="20"/>
      <c r="C8" s="16"/>
      <c r="D8" s="16"/>
      <c r="E8" s="16"/>
      <c r="F8" s="16"/>
      <c r="G8" s="16"/>
    </row>
    <row r="9" spans="1:7" ht="12.75">
      <c r="A9" s="12" t="s">
        <v>145</v>
      </c>
      <c r="B9" s="34">
        <v>40</v>
      </c>
      <c r="C9" s="16">
        <f>+B9</f>
        <v>40</v>
      </c>
      <c r="D9" s="16">
        <f>B9</f>
        <v>40</v>
      </c>
      <c r="E9" s="16">
        <f>B9</f>
        <v>40</v>
      </c>
      <c r="F9" s="16">
        <f>B9</f>
        <v>40</v>
      </c>
      <c r="G9" s="16"/>
    </row>
    <row r="10" spans="1:7" ht="12.75">
      <c r="A10" s="12" t="s">
        <v>146</v>
      </c>
      <c r="B10" s="20"/>
      <c r="C10" s="16">
        <f>+C7*C9</f>
        <v>0</v>
      </c>
      <c r="D10" s="16">
        <f>+D7*D9</f>
        <v>0</v>
      </c>
      <c r="E10" s="16">
        <f>+E7*E9</f>
        <v>0</v>
      </c>
      <c r="F10" s="16">
        <f>+F7*F9</f>
        <v>0</v>
      </c>
      <c r="G10" s="16">
        <f>SUM(C10:F10)</f>
        <v>0</v>
      </c>
    </row>
    <row r="11" spans="1:7" ht="12.75">
      <c r="A11" s="12"/>
      <c r="B11" s="20"/>
      <c r="C11" s="16"/>
      <c r="D11" s="16"/>
      <c r="E11" s="16"/>
      <c r="F11" s="16"/>
      <c r="G11" s="16"/>
    </row>
    <row r="12" spans="1:7" ht="12.75">
      <c r="A12" s="12" t="s">
        <v>147</v>
      </c>
      <c r="B12" s="20"/>
      <c r="C12" s="58">
        <v>500000</v>
      </c>
      <c r="D12" s="16">
        <f>+C14</f>
        <v>0</v>
      </c>
      <c r="E12" s="16">
        <f>+D14</f>
        <v>0</v>
      </c>
      <c r="F12" s="16">
        <f>+E14</f>
        <v>0</v>
      </c>
      <c r="G12" s="16">
        <f>+C12</f>
        <v>500000</v>
      </c>
    </row>
    <row r="13" spans="1:7" ht="12.75">
      <c r="A13" s="12" t="s">
        <v>146</v>
      </c>
      <c r="B13" s="20"/>
      <c r="C13" s="16">
        <f>+C10</f>
        <v>0</v>
      </c>
      <c r="D13" s="16">
        <f>+D10</f>
        <v>0</v>
      </c>
      <c r="E13" s="16">
        <f>+E10</f>
        <v>0</v>
      </c>
      <c r="F13" s="16">
        <f>+F10</f>
        <v>0</v>
      </c>
      <c r="G13" s="16">
        <f>SUM(C13:F13)</f>
        <v>0</v>
      </c>
    </row>
    <row r="14" spans="1:7" ht="12.75">
      <c r="A14" s="12" t="s">
        <v>59</v>
      </c>
      <c r="B14" s="34">
        <f>AnnualBudget!B7/12*B9</f>
        <v>0</v>
      </c>
      <c r="C14" s="16">
        <f>+B14</f>
        <v>0</v>
      </c>
      <c r="D14" s="16">
        <f>+B14</f>
        <v>0</v>
      </c>
      <c r="E14" s="16">
        <f>+B14</f>
        <v>0</v>
      </c>
      <c r="F14" s="16">
        <f>+B14</f>
        <v>0</v>
      </c>
      <c r="G14" s="16">
        <f>+B14</f>
        <v>0</v>
      </c>
    </row>
    <row r="15" spans="1:7" ht="12.75">
      <c r="A15" s="12" t="s">
        <v>60</v>
      </c>
      <c r="B15" s="20"/>
      <c r="C15" s="16">
        <f>+C13+C14-C12</f>
        <v>-500000</v>
      </c>
      <c r="D15" s="16">
        <f>+D13+D14-D12</f>
        <v>0</v>
      </c>
      <c r="E15" s="16">
        <f>+E13+E14-E12</f>
        <v>0</v>
      </c>
      <c r="F15" s="16">
        <f>+F13+F14-F12</f>
        <v>0</v>
      </c>
      <c r="G15" s="16">
        <f>+G13+G14-G12</f>
        <v>-500000</v>
      </c>
    </row>
    <row r="16" spans="1:7" ht="12.75">
      <c r="A16" s="12"/>
      <c r="B16" s="20"/>
      <c r="C16" s="16"/>
      <c r="D16" s="16"/>
      <c r="E16" s="16"/>
      <c r="F16" s="16"/>
      <c r="G16" s="16"/>
    </row>
    <row r="17" spans="1:7" ht="12.75">
      <c r="A17" s="12"/>
      <c r="B17" s="20"/>
      <c r="C17" s="16"/>
      <c r="D17" s="16"/>
      <c r="E17" s="16"/>
      <c r="F17" s="16"/>
      <c r="G17" s="16"/>
    </row>
    <row r="18" spans="1:7" ht="12.75">
      <c r="A18" s="12" t="s">
        <v>148</v>
      </c>
      <c r="B18" s="20"/>
      <c r="C18" s="87">
        <v>0</v>
      </c>
      <c r="D18" s="87">
        <v>0</v>
      </c>
      <c r="E18" s="87">
        <v>0</v>
      </c>
      <c r="F18" s="87">
        <v>0</v>
      </c>
      <c r="G18" s="100" t="e">
        <f>G24/(G22*B19)</f>
        <v>#DIV/0!</v>
      </c>
    </row>
    <row r="19" spans="1:7" ht="12.75">
      <c r="A19" s="12" t="s">
        <v>149</v>
      </c>
      <c r="B19" s="20">
        <f>+B9</f>
        <v>40</v>
      </c>
      <c r="C19" s="16">
        <f>+B19</f>
        <v>40</v>
      </c>
      <c r="D19" s="16">
        <f>B19</f>
        <v>40</v>
      </c>
      <c r="E19" s="16">
        <f>B19</f>
        <v>40</v>
      </c>
      <c r="F19" s="16">
        <f>B19</f>
        <v>40</v>
      </c>
      <c r="G19" s="13"/>
    </row>
    <row r="20" spans="1:7" ht="12.75">
      <c r="A20" s="12" t="s">
        <v>150</v>
      </c>
      <c r="C20" s="13">
        <f>C9*C18</f>
        <v>0</v>
      </c>
      <c r="D20" s="13">
        <f>D9*D18</f>
        <v>0</v>
      </c>
      <c r="E20" s="13">
        <f>E9*E18</f>
        <v>0</v>
      </c>
      <c r="F20" s="13">
        <f>F9*F18</f>
        <v>0</v>
      </c>
      <c r="G20" s="6"/>
    </row>
    <row r="21" spans="1:7" ht="12.75">
      <c r="A21" s="12"/>
      <c r="C21" s="6"/>
      <c r="D21" s="6"/>
      <c r="E21" s="6"/>
      <c r="F21" s="6"/>
      <c r="G21" s="6"/>
    </row>
    <row r="22" spans="1:7" ht="12.75">
      <c r="A22" s="12" t="s">
        <v>32</v>
      </c>
      <c r="B22" s="20"/>
      <c r="C22" s="16">
        <f>+C7</f>
        <v>0</v>
      </c>
      <c r="D22" s="16">
        <f>+D7</f>
        <v>0</v>
      </c>
      <c r="E22" s="16">
        <f>+E7</f>
        <v>0</v>
      </c>
      <c r="F22" s="16">
        <f>+F7</f>
        <v>0</v>
      </c>
      <c r="G22" s="16">
        <f>SUM(C22:F22)</f>
        <v>0</v>
      </c>
    </row>
    <row r="23" spans="1:7" ht="12.75">
      <c r="A23" s="12" t="s">
        <v>151</v>
      </c>
      <c r="B23" s="21"/>
      <c r="C23" s="13">
        <f>+C20</f>
        <v>0</v>
      </c>
      <c r="D23" s="13">
        <f>+D20</f>
        <v>0</v>
      </c>
      <c r="E23" s="13">
        <f>+E20</f>
        <v>0</v>
      </c>
      <c r="F23" s="13">
        <f>+F20</f>
        <v>0</v>
      </c>
      <c r="G23" s="96" t="e">
        <f>+G24/G22</f>
        <v>#DIV/0!</v>
      </c>
    </row>
    <row r="24" spans="1:7" ht="12.75">
      <c r="A24" s="12" t="s">
        <v>37</v>
      </c>
      <c r="B24" s="21"/>
      <c r="C24" s="6">
        <f>+C22*C20</f>
        <v>0</v>
      </c>
      <c r="D24" s="6">
        <f>+D22*D20</f>
        <v>0</v>
      </c>
      <c r="E24" s="6">
        <f>+E22*E20</f>
        <v>0</v>
      </c>
      <c r="F24" s="6">
        <f>+F22*F20</f>
        <v>0</v>
      </c>
      <c r="G24" s="6">
        <f>SUM(C24:F24)</f>
        <v>0</v>
      </c>
    </row>
    <row r="25" spans="2:7" ht="12.75">
      <c r="B25" s="21"/>
      <c r="C25" s="6"/>
      <c r="D25" s="6"/>
      <c r="E25" s="6"/>
      <c r="F25" s="6"/>
      <c r="G25" s="6"/>
    </row>
    <row r="28" spans="1:2" ht="12.75">
      <c r="A28" s="12" t="s">
        <v>122</v>
      </c>
      <c r="B28"/>
    </row>
    <row r="29" ht="12.75">
      <c r="B29"/>
    </row>
    <row r="30" spans="1:2" ht="12.75">
      <c r="A30" s="74" t="s">
        <v>130</v>
      </c>
      <c r="B30"/>
    </row>
    <row r="31" spans="1:4" ht="12.75">
      <c r="A31" t="s">
        <v>154</v>
      </c>
      <c r="B31"/>
      <c r="D31" s="41">
        <v>0</v>
      </c>
    </row>
    <row r="32" spans="1:4" ht="12.75">
      <c r="A32" t="s">
        <v>155</v>
      </c>
      <c r="B32"/>
      <c r="D32" s="41">
        <v>0</v>
      </c>
    </row>
    <row r="33" ht="12.75">
      <c r="B33"/>
    </row>
    <row r="34" spans="1:7" ht="12.75">
      <c r="A34" t="s">
        <v>47</v>
      </c>
      <c r="B34"/>
      <c r="C34" s="40">
        <v>10000</v>
      </c>
      <c r="D34" s="30"/>
      <c r="E34" s="30"/>
      <c r="F34" s="30"/>
      <c r="G34" s="30">
        <f aca="true" t="shared" si="0" ref="G34:G39">SUM(C34:F34)</f>
        <v>10000</v>
      </c>
    </row>
    <row r="35" spans="1:7" ht="12.75">
      <c r="A35" t="s">
        <v>48</v>
      </c>
      <c r="B35"/>
      <c r="C35" s="30">
        <f>+C24*$D$31</f>
        <v>0</v>
      </c>
      <c r="D35" s="30">
        <f>+C24*$D$32</f>
        <v>0</v>
      </c>
      <c r="E35" s="30"/>
      <c r="F35" s="30"/>
      <c r="G35" s="30">
        <f t="shared" si="0"/>
        <v>0</v>
      </c>
    </row>
    <row r="36" spans="1:7" ht="12.75">
      <c r="A36" t="s">
        <v>49</v>
      </c>
      <c r="B36"/>
      <c r="C36" s="30"/>
      <c r="D36" s="30">
        <f>+D24*$D$31</f>
        <v>0</v>
      </c>
      <c r="E36" s="30">
        <f>+D24*$D$32</f>
        <v>0</v>
      </c>
      <c r="F36" s="30"/>
      <c r="G36" s="30">
        <f t="shared" si="0"/>
        <v>0</v>
      </c>
    </row>
    <row r="37" spans="1:7" ht="12.75">
      <c r="A37" t="s">
        <v>50</v>
      </c>
      <c r="B37"/>
      <c r="C37" s="30"/>
      <c r="D37" s="30"/>
      <c r="E37" s="30">
        <f>+E24*$D$31</f>
        <v>0</v>
      </c>
      <c r="F37" s="30">
        <f>+E24*$D$32</f>
        <v>0</v>
      </c>
      <c r="G37" s="30">
        <f t="shared" si="0"/>
        <v>0</v>
      </c>
    </row>
    <row r="38" spans="1:7" ht="12.75">
      <c r="A38" t="s">
        <v>52</v>
      </c>
      <c r="B38"/>
      <c r="C38" s="30"/>
      <c r="D38" s="30"/>
      <c r="E38" s="30"/>
      <c r="F38" s="30">
        <f>+F24*$D$31</f>
        <v>0</v>
      </c>
      <c r="G38" s="30">
        <f t="shared" si="0"/>
        <v>0</v>
      </c>
    </row>
    <row r="39" spans="1:7" ht="12.75">
      <c r="A39" t="s">
        <v>63</v>
      </c>
      <c r="B39"/>
      <c r="C39" s="30">
        <f>SUM(C34:C38)</f>
        <v>10000</v>
      </c>
      <c r="D39" s="30">
        <f>SUM(D34:D38)</f>
        <v>0</v>
      </c>
      <c r="E39" s="30">
        <f>SUM(E34:E38)</f>
        <v>0</v>
      </c>
      <c r="F39" s="30">
        <f>SUM(F34:F38)</f>
        <v>0</v>
      </c>
      <c r="G39" s="30">
        <f t="shared" si="0"/>
        <v>10000</v>
      </c>
    </row>
    <row r="40" ht="12.75">
      <c r="B40"/>
    </row>
    <row r="41" spans="1:7" ht="12.75">
      <c r="A41" t="s">
        <v>62</v>
      </c>
      <c r="B41"/>
      <c r="G41" s="30">
        <f>+F24-F38</f>
        <v>0</v>
      </c>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Plymouth Company</v>
      </c>
      <c r="B1" s="17"/>
      <c r="D1" s="5"/>
      <c r="E1" s="10" t="str">
        <f>YTD!D1</f>
        <v>Last Updated: 12/14/00</v>
      </c>
    </row>
    <row r="2" spans="1:5" ht="18">
      <c r="A2" s="1" t="s">
        <v>138</v>
      </c>
      <c r="B2" s="18"/>
      <c r="D2" s="5"/>
      <c r="E2" s="10" t="str">
        <f>YTD!D2</f>
        <v>Prepared by: Steve M.</v>
      </c>
    </row>
    <row r="3" spans="1:3" ht="12.75">
      <c r="A3" s="10" t="str">
        <f>YTD!A4</f>
        <v>File: SGMU I:\MSMFin642\Plymouth-Blank.XLS</v>
      </c>
      <c r="C3" s="26"/>
    </row>
    <row r="5" spans="1:8" ht="38.25">
      <c r="A5" s="22"/>
      <c r="B5" s="24" t="s">
        <v>80</v>
      </c>
      <c r="C5" s="25" t="s">
        <v>19</v>
      </c>
      <c r="D5" s="25" t="s">
        <v>20</v>
      </c>
      <c r="E5" s="25" t="s">
        <v>22</v>
      </c>
      <c r="F5" s="25" t="s">
        <v>21</v>
      </c>
      <c r="G5" s="25" t="s">
        <v>23</v>
      </c>
      <c r="H5" s="24" t="s">
        <v>26</v>
      </c>
    </row>
    <row r="7" spans="1:7" ht="12.75">
      <c r="A7" s="12" t="s">
        <v>32</v>
      </c>
      <c r="B7" s="20" t="s">
        <v>81</v>
      </c>
      <c r="C7" s="16">
        <f>Production!C14</f>
        <v>0</v>
      </c>
      <c r="D7" s="16">
        <f>Production!D14</f>
        <v>0</v>
      </c>
      <c r="E7" s="16">
        <f>Production!E14</f>
        <v>0</v>
      </c>
      <c r="F7" s="16">
        <f>Production!F14</f>
        <v>0</v>
      </c>
      <c r="G7" s="16">
        <f>SUM(C7:F7)</f>
        <v>0</v>
      </c>
    </row>
    <row r="8" spans="1:7" ht="12.75">
      <c r="A8" s="12"/>
      <c r="B8" s="20"/>
      <c r="C8" s="16"/>
      <c r="D8" s="16"/>
      <c r="E8" s="16"/>
      <c r="F8" s="16"/>
      <c r="G8" s="16"/>
    </row>
    <row r="9" spans="1:7" ht="12.75">
      <c r="A9" s="12" t="s">
        <v>139</v>
      </c>
      <c r="B9" s="34">
        <v>1</v>
      </c>
      <c r="C9" s="16">
        <f>+B9</f>
        <v>1</v>
      </c>
      <c r="D9" s="16">
        <f>B9</f>
        <v>1</v>
      </c>
      <c r="E9" s="16">
        <f>B9</f>
        <v>1</v>
      </c>
      <c r="F9" s="16">
        <f>B9</f>
        <v>1</v>
      </c>
      <c r="G9" s="16"/>
    </row>
    <row r="10" spans="1:7" ht="12.75">
      <c r="A10" s="12" t="s">
        <v>140</v>
      </c>
      <c r="B10" s="20"/>
      <c r="C10" s="16">
        <f>+C7*C9</f>
        <v>0</v>
      </c>
      <c r="D10" s="16">
        <f>+D7*D9</f>
        <v>0</v>
      </c>
      <c r="E10" s="16">
        <f>+E7*E9</f>
        <v>0</v>
      </c>
      <c r="F10" s="16">
        <f>+F7*F9</f>
        <v>0</v>
      </c>
      <c r="G10" s="16">
        <f>SUM(C10:F10)</f>
        <v>0</v>
      </c>
    </row>
    <row r="11" spans="1:7" ht="12.75">
      <c r="A11" s="12"/>
      <c r="B11" s="20"/>
      <c r="C11" s="16"/>
      <c r="D11" s="16"/>
      <c r="E11" s="16"/>
      <c r="F11" s="16"/>
      <c r="G11" s="16"/>
    </row>
    <row r="12" spans="1:7" ht="12.75">
      <c r="A12" s="12" t="s">
        <v>141</v>
      </c>
      <c r="B12" s="20"/>
      <c r="C12" s="58">
        <v>8500</v>
      </c>
      <c r="D12" s="16">
        <f>+C14</f>
        <v>0</v>
      </c>
      <c r="E12" s="16">
        <f>+D14</f>
        <v>0</v>
      </c>
      <c r="F12" s="16">
        <f>+E14</f>
        <v>0</v>
      </c>
      <c r="G12" s="16">
        <f>+C12</f>
        <v>8500</v>
      </c>
    </row>
    <row r="13" spans="1:7" ht="12.75">
      <c r="A13" s="12" t="s">
        <v>140</v>
      </c>
      <c r="B13" s="20"/>
      <c r="C13" s="16">
        <f>+C10</f>
        <v>0</v>
      </c>
      <c r="D13" s="16">
        <f>+D10</f>
        <v>0</v>
      </c>
      <c r="E13" s="16">
        <f>+E10</f>
        <v>0</v>
      </c>
      <c r="F13" s="16">
        <f>+F10</f>
        <v>0</v>
      </c>
      <c r="G13" s="16">
        <f>SUM(C13:F13)</f>
        <v>0</v>
      </c>
    </row>
    <row r="14" spans="1:8" ht="12.75">
      <c r="A14" s="12" t="s">
        <v>59</v>
      </c>
      <c r="B14" s="34">
        <f>AnnualBudget!B7/12*B9</f>
        <v>0</v>
      </c>
      <c r="C14" s="16">
        <f>+B14</f>
        <v>0</v>
      </c>
      <c r="D14" s="16">
        <f>+B14</f>
        <v>0</v>
      </c>
      <c r="E14" s="16">
        <f>+B14</f>
        <v>0</v>
      </c>
      <c r="F14" s="16">
        <f>+B14</f>
        <v>0</v>
      </c>
      <c r="G14" s="16">
        <f>+B14</f>
        <v>0</v>
      </c>
      <c r="H14" t="s">
        <v>161</v>
      </c>
    </row>
    <row r="15" spans="1:7" ht="12.75">
      <c r="A15" s="12" t="s">
        <v>60</v>
      </c>
      <c r="B15" s="20"/>
      <c r="C15" s="16">
        <f>+C13+C14-C12</f>
        <v>-8500</v>
      </c>
      <c r="D15" s="16">
        <f>+D13+D14-D12</f>
        <v>0</v>
      </c>
      <c r="E15" s="16">
        <f>+E13+E14-E12</f>
        <v>0</v>
      </c>
      <c r="F15" s="16">
        <f>+F13+F14-F12</f>
        <v>0</v>
      </c>
      <c r="G15" s="16">
        <f>+G13+G14-G12</f>
        <v>-8500</v>
      </c>
    </row>
    <row r="16" spans="1:7" ht="12.75">
      <c r="A16" s="12"/>
      <c r="B16" s="20"/>
      <c r="C16" s="16"/>
      <c r="D16" s="16"/>
      <c r="E16" s="16"/>
      <c r="F16" s="16"/>
      <c r="G16" s="16"/>
    </row>
    <row r="17" spans="1:7" ht="12.75">
      <c r="A17" s="12"/>
      <c r="B17" s="20"/>
      <c r="C17" s="16"/>
      <c r="D17" s="16"/>
      <c r="E17" s="16"/>
      <c r="F17" s="16"/>
      <c r="G17" s="16"/>
    </row>
    <row r="18" spans="1:7" ht="12.75">
      <c r="A18" s="12" t="s">
        <v>142</v>
      </c>
      <c r="B18" s="20"/>
      <c r="C18" s="38">
        <v>0</v>
      </c>
      <c r="D18" s="38">
        <v>0</v>
      </c>
      <c r="E18" s="38">
        <v>0</v>
      </c>
      <c r="F18" s="38">
        <v>0</v>
      </c>
      <c r="G18" s="101" t="e">
        <f>G24/(G22*B19)</f>
        <v>#DIV/0!</v>
      </c>
    </row>
    <row r="19" spans="1:7" ht="12.75">
      <c r="A19" s="12" t="s">
        <v>143</v>
      </c>
      <c r="B19" s="20">
        <f>+B9</f>
        <v>1</v>
      </c>
      <c r="C19" s="16">
        <f>+B19</f>
        <v>1</v>
      </c>
      <c r="D19" s="16">
        <f>B19</f>
        <v>1</v>
      </c>
      <c r="E19" s="16">
        <f>B19</f>
        <v>1</v>
      </c>
      <c r="F19" s="16">
        <f>B19</f>
        <v>1</v>
      </c>
      <c r="G19" s="13"/>
    </row>
    <row r="20" spans="1:7" ht="12.75">
      <c r="A20" s="12" t="s">
        <v>144</v>
      </c>
      <c r="C20" s="13">
        <f>C9*C18</f>
        <v>0</v>
      </c>
      <c r="D20" s="13">
        <f>D9*D18</f>
        <v>0</v>
      </c>
      <c r="E20" s="13">
        <f>E9*E18</f>
        <v>0</v>
      </c>
      <c r="F20" s="13">
        <f>F9*F18</f>
        <v>0</v>
      </c>
      <c r="G20" s="6"/>
    </row>
    <row r="21" spans="1:7" ht="12.75">
      <c r="A21" s="12"/>
      <c r="C21" s="6"/>
      <c r="D21" s="6"/>
      <c r="E21" s="6"/>
      <c r="F21" s="6"/>
      <c r="G21" s="6"/>
    </row>
    <row r="22" spans="1:7" ht="12.75">
      <c r="A22" s="12" t="s">
        <v>32</v>
      </c>
      <c r="B22" s="20"/>
      <c r="C22" s="16">
        <f>+C7</f>
        <v>0</v>
      </c>
      <c r="D22" s="16">
        <f>+D7</f>
        <v>0</v>
      </c>
      <c r="E22" s="16">
        <f>+E7</f>
        <v>0</v>
      </c>
      <c r="F22" s="16">
        <f>+F7</f>
        <v>0</v>
      </c>
      <c r="G22" s="16">
        <f>SUM(C22:F22)</f>
        <v>0</v>
      </c>
    </row>
    <row r="23" spans="1:7" ht="12.75">
      <c r="A23" s="12" t="s">
        <v>164</v>
      </c>
      <c r="B23" s="21"/>
      <c r="C23" s="13">
        <f>+C20</f>
        <v>0</v>
      </c>
      <c r="D23" s="13">
        <f>+D20</f>
        <v>0</v>
      </c>
      <c r="E23" s="13">
        <f>+E20</f>
        <v>0</v>
      </c>
      <c r="F23" s="13">
        <f>+F20</f>
        <v>0</v>
      </c>
      <c r="G23" s="97" t="e">
        <f>+G24/G22</f>
        <v>#DIV/0!</v>
      </c>
    </row>
    <row r="24" spans="1:7" ht="12.75">
      <c r="A24" s="12" t="s">
        <v>37</v>
      </c>
      <c r="B24" s="21"/>
      <c r="C24" s="6">
        <f>+C22*C20</f>
        <v>0</v>
      </c>
      <c r="D24" s="6">
        <f>+D22*D20</f>
        <v>0</v>
      </c>
      <c r="E24" s="6">
        <f>+E22*E20</f>
        <v>0</v>
      </c>
      <c r="F24" s="6">
        <f>+F22*F20</f>
        <v>0</v>
      </c>
      <c r="G24" s="6">
        <f>SUM(C24:F24)</f>
        <v>0</v>
      </c>
    </row>
    <row r="25" spans="2:7" ht="12.75">
      <c r="B25" s="21"/>
      <c r="C25" s="6"/>
      <c r="D25" s="6"/>
      <c r="E25" s="6"/>
      <c r="F25" s="6"/>
      <c r="G25" s="6"/>
    </row>
    <row r="28" spans="1:2" ht="12.75">
      <c r="A28" s="12" t="s">
        <v>122</v>
      </c>
      <c r="B28"/>
    </row>
    <row r="29" ht="12.75">
      <c r="B29"/>
    </row>
    <row r="30" spans="1:2" ht="12.75">
      <c r="A30" s="74" t="s">
        <v>129</v>
      </c>
      <c r="B30"/>
    </row>
    <row r="31" spans="1:4" ht="12.75">
      <c r="A31" t="s">
        <v>154</v>
      </c>
      <c r="B31"/>
      <c r="D31" s="41">
        <v>0</v>
      </c>
    </row>
    <row r="32" spans="1:4" ht="12.75">
      <c r="A32" t="s">
        <v>155</v>
      </c>
      <c r="B32"/>
      <c r="D32" s="41">
        <v>0</v>
      </c>
    </row>
    <row r="33" ht="12.75">
      <c r="B33"/>
    </row>
    <row r="34" spans="1:7" ht="12.75">
      <c r="A34" t="s">
        <v>47</v>
      </c>
      <c r="B34"/>
      <c r="C34" s="66">
        <v>4000</v>
      </c>
      <c r="D34" s="30"/>
      <c r="E34" s="30"/>
      <c r="F34" s="30"/>
      <c r="G34" s="30">
        <f aca="true" t="shared" si="0" ref="G34:G39">SUM(C34:F34)</f>
        <v>4000</v>
      </c>
    </row>
    <row r="35" spans="1:7" ht="12.75">
      <c r="A35" t="s">
        <v>48</v>
      </c>
      <c r="B35"/>
      <c r="C35" s="30">
        <f>+C24*$D$31</f>
        <v>0</v>
      </c>
      <c r="D35" s="30">
        <f>+C24*$D$32</f>
        <v>0</v>
      </c>
      <c r="E35" s="30"/>
      <c r="F35" s="30"/>
      <c r="G35" s="30">
        <f t="shared" si="0"/>
        <v>0</v>
      </c>
    </row>
    <row r="36" spans="1:7" ht="12.75">
      <c r="A36" t="s">
        <v>49</v>
      </c>
      <c r="B36"/>
      <c r="C36" s="30"/>
      <c r="D36" s="30">
        <f>+D24*$D$31</f>
        <v>0</v>
      </c>
      <c r="E36" s="30">
        <f>+D24*$D$32</f>
        <v>0</v>
      </c>
      <c r="F36" s="30"/>
      <c r="G36" s="30">
        <f t="shared" si="0"/>
        <v>0</v>
      </c>
    </row>
    <row r="37" spans="1:7" ht="12.75">
      <c r="A37" t="s">
        <v>50</v>
      </c>
      <c r="B37"/>
      <c r="C37" s="30"/>
      <c r="D37" s="30"/>
      <c r="E37" s="30">
        <f>+E24*$D$31</f>
        <v>0</v>
      </c>
      <c r="F37" s="30">
        <f>+E24*$D$32</f>
        <v>0</v>
      </c>
      <c r="G37" s="30">
        <f t="shared" si="0"/>
        <v>0</v>
      </c>
    </row>
    <row r="38" spans="1:7" ht="12.75">
      <c r="A38" t="s">
        <v>52</v>
      </c>
      <c r="B38"/>
      <c r="C38" s="30"/>
      <c r="D38" s="30"/>
      <c r="E38" s="30"/>
      <c r="F38" s="30">
        <f>+F24*$D$31</f>
        <v>0</v>
      </c>
      <c r="G38" s="30">
        <f t="shared" si="0"/>
        <v>0</v>
      </c>
    </row>
    <row r="39" spans="1:7" ht="12.75">
      <c r="A39" t="s">
        <v>63</v>
      </c>
      <c r="B39"/>
      <c r="C39" s="30">
        <f>SUM(C34:C38)</f>
        <v>4000</v>
      </c>
      <c r="D39" s="30">
        <f>SUM(D34:D38)</f>
        <v>0</v>
      </c>
      <c r="E39" s="30">
        <f>SUM(E34:E38)</f>
        <v>0</v>
      </c>
      <c r="F39" s="30">
        <f>SUM(F34:F38)</f>
        <v>0</v>
      </c>
      <c r="G39" s="30">
        <f t="shared" si="0"/>
        <v>4000</v>
      </c>
    </row>
    <row r="40" ht="12.75">
      <c r="B40"/>
    </row>
    <row r="41" spans="1:7" ht="12.75">
      <c r="A41" t="s">
        <v>62</v>
      </c>
      <c r="B41"/>
      <c r="G41" s="30">
        <f>+F24-F38</f>
        <v>0</v>
      </c>
    </row>
  </sheetData>
  <printOptions/>
  <pageMargins left="0.75" right="0.75" top="1" bottom="1" header="0.5" footer="0.5"/>
  <pageSetup fitToHeight="1" fitToWidth="1" horizontalDpi="300" verticalDpi="300" orientation="landscape" scale="85" r:id="rId1"/>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Plymouth Company</v>
      </c>
      <c r="B1" s="17"/>
      <c r="D1" s="5"/>
      <c r="E1" s="10" t="str">
        <f>YTD!D1</f>
        <v>Last Updated: 12/14/00</v>
      </c>
    </row>
    <row r="2" spans="1:5" ht="18">
      <c r="A2" s="1" t="s">
        <v>64</v>
      </c>
      <c r="B2" s="18"/>
      <c r="D2" s="5"/>
      <c r="E2" s="10" t="str">
        <f>YTD!D2</f>
        <v>Prepared by: Steve M.</v>
      </c>
    </row>
    <row r="3" spans="1:3" ht="12.75">
      <c r="A3" s="10" t="str">
        <f>YTD!A4</f>
        <v>File: SGMU I:\MSMFin642\Plymouth-Blank.XLS</v>
      </c>
      <c r="C3" s="26"/>
    </row>
    <row r="5" spans="1:8" ht="38.25">
      <c r="A5" s="22"/>
      <c r="B5" s="24" t="s">
        <v>80</v>
      </c>
      <c r="C5" s="25" t="s">
        <v>19</v>
      </c>
      <c r="D5" s="25" t="s">
        <v>20</v>
      </c>
      <c r="E5" s="25" t="s">
        <v>22</v>
      </c>
      <c r="F5" s="25" t="s">
        <v>21</v>
      </c>
      <c r="G5" s="25" t="s">
        <v>23</v>
      </c>
      <c r="H5" s="24" t="s">
        <v>26</v>
      </c>
    </row>
    <row r="7" spans="1:7" ht="12.75">
      <c r="A7" s="12" t="s">
        <v>32</v>
      </c>
      <c r="B7" s="20" t="s">
        <v>81</v>
      </c>
      <c r="C7" s="16">
        <f>Production!C14</f>
        <v>0</v>
      </c>
      <c r="D7" s="16">
        <f>Production!D14</f>
        <v>0</v>
      </c>
      <c r="E7" s="16">
        <f>Production!E14</f>
        <v>0</v>
      </c>
      <c r="F7" s="16">
        <f>Production!F14</f>
        <v>0</v>
      </c>
      <c r="G7" s="16">
        <f>SUM(C7:F7)</f>
        <v>0</v>
      </c>
    </row>
    <row r="8" spans="1:7" ht="12.75">
      <c r="A8" s="12" t="s">
        <v>66</v>
      </c>
      <c r="B8" s="35">
        <f>AnnualBudget!C28</f>
        <v>0</v>
      </c>
      <c r="C8" s="36">
        <f>+B8</f>
        <v>0</v>
      </c>
      <c r="D8" s="36">
        <f>B8</f>
        <v>0</v>
      </c>
      <c r="E8" s="36">
        <f>B8</f>
        <v>0</v>
      </c>
      <c r="F8" s="36">
        <f>B8</f>
        <v>0</v>
      </c>
      <c r="G8" s="16"/>
    </row>
    <row r="9" spans="1:7" ht="12.75">
      <c r="A9" s="12" t="s">
        <v>65</v>
      </c>
      <c r="B9" s="20"/>
      <c r="C9" s="16">
        <f>+C7*C8</f>
        <v>0</v>
      </c>
      <c r="D9" s="16">
        <f>+D7*D8</f>
        <v>0</v>
      </c>
      <c r="E9" s="16">
        <f>+E7*E8</f>
        <v>0</v>
      </c>
      <c r="F9" s="16">
        <f>+F7*F8</f>
        <v>0</v>
      </c>
      <c r="G9" s="16">
        <f>SUM(C9:F9)</f>
        <v>0</v>
      </c>
    </row>
    <row r="10" spans="1:7" ht="12.75">
      <c r="A10" s="12"/>
      <c r="B10" s="20"/>
      <c r="C10" s="16"/>
      <c r="D10" s="16"/>
      <c r="E10" s="16"/>
      <c r="F10" s="16"/>
      <c r="G10" s="16"/>
    </row>
    <row r="11" spans="1:8" ht="12.75">
      <c r="A11" s="12" t="s">
        <v>67</v>
      </c>
      <c r="B11" s="20"/>
      <c r="C11" s="42">
        <v>0</v>
      </c>
      <c r="D11" s="42">
        <v>0</v>
      </c>
      <c r="E11" s="42">
        <v>0</v>
      </c>
      <c r="F11" s="42">
        <v>0</v>
      </c>
      <c r="G11" s="99" t="e">
        <f>G13/G9</f>
        <v>#DIV/0!</v>
      </c>
      <c r="H11" s="39"/>
    </row>
    <row r="12" spans="1:7" ht="12.75">
      <c r="A12" s="12" t="s">
        <v>61</v>
      </c>
      <c r="C12" s="13">
        <f>C8*C11</f>
        <v>0</v>
      </c>
      <c r="D12" s="13">
        <f>D8*D11</f>
        <v>0</v>
      </c>
      <c r="E12" s="13">
        <f>E8*E11</f>
        <v>0</v>
      </c>
      <c r="F12" s="13">
        <f>F8*F11</f>
        <v>0</v>
      </c>
      <c r="G12" s="99" t="e">
        <f>+G13/G7</f>
        <v>#DIV/0!</v>
      </c>
    </row>
    <row r="13" spans="1:7" ht="12.75">
      <c r="A13" s="12" t="s">
        <v>68</v>
      </c>
      <c r="B13" s="21"/>
      <c r="C13" s="6">
        <f>+C7*C12</f>
        <v>0</v>
      </c>
      <c r="D13" s="6">
        <f>+D7*D12</f>
        <v>0</v>
      </c>
      <c r="E13" s="6">
        <f>+E7*E12</f>
        <v>0</v>
      </c>
      <c r="F13" s="6">
        <f>+F7*F12</f>
        <v>0</v>
      </c>
      <c r="G13" s="6">
        <f>SUM(C13:F13)</f>
        <v>0</v>
      </c>
    </row>
    <row r="14" spans="2:7" ht="12.75">
      <c r="B14" s="21"/>
      <c r="C14" s="6"/>
      <c r="D14" s="6"/>
      <c r="E14" s="6"/>
      <c r="F14" s="6"/>
      <c r="G14" s="6"/>
    </row>
    <row r="17" spans="1:2" ht="12.75">
      <c r="A17" s="12" t="s">
        <v>69</v>
      </c>
      <c r="B17"/>
    </row>
    <row r="18" ht="12.75">
      <c r="B18"/>
    </row>
    <row r="19" spans="1:2" ht="12.75">
      <c r="A19" s="31"/>
      <c r="B19"/>
    </row>
    <row r="20" spans="2:4" ht="12.75">
      <c r="B20"/>
      <c r="D20" s="32"/>
    </row>
    <row r="21" spans="2:4" ht="12.75">
      <c r="B21"/>
      <c r="D21" s="32"/>
    </row>
    <row r="22" ht="12.75">
      <c r="B22"/>
    </row>
    <row r="23" spans="2:7" ht="12.75">
      <c r="B23"/>
      <c r="C23" s="30"/>
      <c r="D23" s="30"/>
      <c r="E23" s="30"/>
      <c r="F23" s="30"/>
      <c r="G23" s="30"/>
    </row>
    <row r="24" spans="2:7" ht="12.75">
      <c r="B24"/>
      <c r="C24" s="30"/>
      <c r="D24" s="30"/>
      <c r="E24" s="30"/>
      <c r="F24" s="30"/>
      <c r="G24" s="30"/>
    </row>
    <row r="25" spans="2:7" ht="12.75">
      <c r="B25"/>
      <c r="C25" s="30"/>
      <c r="D25" s="30"/>
      <c r="E25" s="30"/>
      <c r="F25" s="30"/>
      <c r="G25" s="30"/>
    </row>
    <row r="26" spans="2:7" ht="12.75">
      <c r="B26"/>
      <c r="C26" s="30"/>
      <c r="D26" s="30"/>
      <c r="E26" s="30"/>
      <c r="F26" s="30"/>
      <c r="G26" s="30"/>
    </row>
    <row r="27" spans="2:7" ht="12.75">
      <c r="B27"/>
      <c r="C27" s="30"/>
      <c r="D27" s="30"/>
      <c r="E27" s="30"/>
      <c r="F27" s="30"/>
      <c r="G27" s="30"/>
    </row>
    <row r="28" spans="2:7" ht="12.75">
      <c r="B28"/>
      <c r="C28" s="30"/>
      <c r="D28" s="30"/>
      <c r="E28" s="30"/>
      <c r="F28" s="30"/>
      <c r="G28" s="30"/>
    </row>
    <row r="29" ht="12.75">
      <c r="B29"/>
    </row>
    <row r="30" spans="2:7" ht="12.75">
      <c r="B30"/>
      <c r="G30" s="30"/>
    </row>
  </sheetData>
  <printOptions/>
  <pageMargins left="0.75" right="0.75" top="1" bottom="1" header="0.5" footer="0.5"/>
  <pageSetup fitToHeight="1" fitToWidth="1" horizontalDpi="300" verticalDpi="300" orientation="landscape" scale="87"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A1" sqref="A1"/>
    </sheetView>
  </sheetViews>
  <sheetFormatPr defaultColWidth="9.140625" defaultRowHeight="12.75"/>
  <cols>
    <col min="1" max="1" width="31.7109375" style="0" customWidth="1"/>
    <col min="2" max="2" width="13.7109375" style="19" customWidth="1"/>
    <col min="8" max="8" width="45.7109375" style="0" customWidth="1"/>
  </cols>
  <sheetData>
    <row r="1" spans="1:5" ht="18">
      <c r="A1" s="1" t="str">
        <f>YTD!A1</f>
        <v>Plymouth Company</v>
      </c>
      <c r="B1" s="17"/>
      <c r="D1" s="5"/>
      <c r="E1" s="10" t="str">
        <f>YTD!D1</f>
        <v>Last Updated: 12/14/00</v>
      </c>
    </row>
    <row r="2" spans="1:5" ht="18">
      <c r="A2" s="1" t="s">
        <v>73</v>
      </c>
      <c r="B2" s="18"/>
      <c r="D2" s="5"/>
      <c r="E2" s="10" t="str">
        <f>YTD!D2</f>
        <v>Prepared by: Steve M.</v>
      </c>
    </row>
    <row r="3" spans="1:3" ht="12.75">
      <c r="A3" s="10" t="str">
        <f>YTD!A4</f>
        <v>File: SGMU I:\MSMFin642\Plymouth-Blank.XLS</v>
      </c>
      <c r="C3" s="26"/>
    </row>
    <row r="5" spans="1:8" ht="38.25">
      <c r="A5" s="22"/>
      <c r="B5" s="24" t="s">
        <v>80</v>
      </c>
      <c r="C5" s="25" t="s">
        <v>19</v>
      </c>
      <c r="D5" s="25" t="s">
        <v>20</v>
      </c>
      <c r="E5" s="25" t="s">
        <v>22</v>
      </c>
      <c r="F5" s="25" t="s">
        <v>21</v>
      </c>
      <c r="G5" s="25" t="s">
        <v>23</v>
      </c>
      <c r="H5" s="24" t="s">
        <v>26</v>
      </c>
    </row>
    <row r="6" spans="1:8" ht="12.75">
      <c r="A6" s="22"/>
      <c r="B6" s="24"/>
      <c r="C6" s="25"/>
      <c r="D6" s="25"/>
      <c r="E6" s="25"/>
      <c r="F6" s="25"/>
      <c r="G6" s="25"/>
      <c r="H6" s="24"/>
    </row>
    <row r="7" spans="1:8" ht="12.75">
      <c r="A7" s="37" t="s">
        <v>76</v>
      </c>
      <c r="B7" s="24"/>
      <c r="C7" s="25"/>
      <c r="D7" s="25"/>
      <c r="E7" s="25"/>
      <c r="F7" s="25"/>
      <c r="G7" s="25"/>
      <c r="H7" s="37"/>
    </row>
    <row r="8" spans="1:8" ht="25.5">
      <c r="A8" s="22" t="s">
        <v>74</v>
      </c>
      <c r="B8" s="24" t="s">
        <v>75</v>
      </c>
      <c r="C8" s="25"/>
      <c r="D8" s="25"/>
      <c r="E8" s="25"/>
      <c r="F8" s="25"/>
      <c r="G8" s="25"/>
      <c r="H8" s="24"/>
    </row>
    <row r="9" spans="1:8" ht="12.75">
      <c r="A9" s="22"/>
      <c r="B9" s="24"/>
      <c r="C9" s="25"/>
      <c r="D9" s="25"/>
      <c r="E9" s="25"/>
      <c r="F9" s="25"/>
      <c r="G9" s="25"/>
      <c r="H9" s="24"/>
    </row>
    <row r="10" spans="2:8" ht="12.75">
      <c r="B10"/>
      <c r="C10" s="5"/>
      <c r="E10" s="5"/>
      <c r="G10" s="25"/>
      <c r="H10" s="24"/>
    </row>
    <row r="11" spans="1:8" ht="12.75">
      <c r="A11" s="22" t="s">
        <v>77</v>
      </c>
      <c r="B11" s="24"/>
      <c r="C11" s="25"/>
      <c r="D11" s="25"/>
      <c r="E11" s="25"/>
      <c r="F11" s="25"/>
      <c r="G11" s="25"/>
      <c r="H11" s="24"/>
    </row>
    <row r="12" spans="1:8" ht="12.75">
      <c r="A12" s="22"/>
      <c r="B12" s="24"/>
      <c r="C12" s="25"/>
      <c r="D12" s="25"/>
      <c r="E12" s="25"/>
      <c r="F12" s="25"/>
      <c r="G12" s="25"/>
      <c r="H12" s="24"/>
    </row>
    <row r="13" spans="1:8" ht="12.75">
      <c r="A13" s="22" t="s">
        <v>78</v>
      </c>
      <c r="B13" s="75" t="s">
        <v>79</v>
      </c>
      <c r="C13" s="44">
        <f>'Direct Labor'!C9</f>
        <v>0</v>
      </c>
      <c r="D13" s="44">
        <f>'Direct Labor'!D9</f>
        <v>0</v>
      </c>
      <c r="E13" s="44">
        <f>'Direct Labor'!E9</f>
        <v>0</v>
      </c>
      <c r="F13" s="44">
        <f>'Direct Labor'!F9</f>
        <v>0</v>
      </c>
      <c r="G13" s="16">
        <f>SUM(C13:F13)</f>
        <v>0</v>
      </c>
      <c r="H13" s="24"/>
    </row>
    <row r="14" spans="1:8" ht="12.75">
      <c r="A14" s="22" t="s">
        <v>123</v>
      </c>
      <c r="B14" s="45" t="e">
        <f>AnnualBudget!C34</f>
        <v>#DIV/0!</v>
      </c>
      <c r="C14" s="47" t="e">
        <f>+C13*$B$14</f>
        <v>#DIV/0!</v>
      </c>
      <c r="D14" s="47" t="e">
        <f>+D13*$B$14</f>
        <v>#DIV/0!</v>
      </c>
      <c r="E14" s="47" t="e">
        <f>+E13*$B$14</f>
        <v>#DIV/0!</v>
      </c>
      <c r="F14" s="47" t="e">
        <f>+F13*$B$14</f>
        <v>#DIV/0!</v>
      </c>
      <c r="G14" s="67" t="e">
        <f>SUM(C14:F14)</f>
        <v>#DIV/0!</v>
      </c>
      <c r="H14" t="s">
        <v>124</v>
      </c>
    </row>
    <row r="16" ht="12.75">
      <c r="A16" s="12" t="s">
        <v>82</v>
      </c>
    </row>
    <row r="19" spans="1:7" ht="12.75">
      <c r="A19" s="12"/>
      <c r="B19" s="20"/>
      <c r="C19" s="16"/>
      <c r="D19" s="16"/>
      <c r="E19" s="16"/>
      <c r="F19" s="16"/>
      <c r="G19" s="16"/>
    </row>
    <row r="20" spans="1:7" ht="12.75">
      <c r="A20" s="12"/>
      <c r="B20" s="35"/>
      <c r="C20" s="36"/>
      <c r="D20" s="36"/>
      <c r="E20" s="36"/>
      <c r="F20" s="36"/>
      <c r="G20" s="16"/>
    </row>
    <row r="21" spans="1:7" ht="12.75">
      <c r="A21" s="12"/>
      <c r="B21" s="20"/>
      <c r="C21" s="16"/>
      <c r="D21" s="16"/>
      <c r="E21" s="16"/>
      <c r="F21" s="16"/>
      <c r="G21" s="16"/>
    </row>
    <row r="22" spans="1:7" ht="12.75">
      <c r="A22" s="12"/>
      <c r="B22" s="20"/>
      <c r="C22" s="16"/>
      <c r="D22" s="16"/>
      <c r="E22" s="16"/>
      <c r="F22" s="16"/>
      <c r="G22" s="16"/>
    </row>
    <row r="23" spans="1:7" ht="12.75">
      <c r="A23" s="12"/>
      <c r="B23" s="20"/>
      <c r="C23" s="13"/>
      <c r="D23" s="13"/>
      <c r="E23" s="13"/>
      <c r="F23" s="13"/>
      <c r="G23" s="13"/>
    </row>
    <row r="24" spans="1:7" ht="12.75">
      <c r="A24" s="12"/>
      <c r="C24" s="13"/>
      <c r="D24" s="13"/>
      <c r="E24" s="13"/>
      <c r="F24" s="13"/>
      <c r="G24" s="13"/>
    </row>
    <row r="25" spans="1:7" ht="12.75">
      <c r="A25" s="12"/>
      <c r="B25" s="21"/>
      <c r="C25" s="6"/>
      <c r="D25" s="6"/>
      <c r="E25" s="6"/>
      <c r="F25" s="6"/>
      <c r="G25" s="6"/>
    </row>
    <row r="26" spans="2:7" ht="12.75">
      <c r="B26" s="21"/>
      <c r="C26" s="6"/>
      <c r="D26" s="6"/>
      <c r="E26" s="6"/>
      <c r="F26" s="6"/>
      <c r="G26" s="6"/>
    </row>
    <row r="29" spans="1:2" ht="12.75">
      <c r="A29" s="12"/>
      <c r="B29"/>
    </row>
    <row r="30" ht="12.75">
      <c r="B30"/>
    </row>
    <row r="31" spans="1:2" ht="12.75">
      <c r="A31" s="31"/>
      <c r="B31"/>
    </row>
    <row r="32" spans="2:4" ht="12.75">
      <c r="B32"/>
      <c r="D32" s="32"/>
    </row>
    <row r="33" spans="2:4" ht="12.75">
      <c r="B33"/>
      <c r="D33" s="32"/>
    </row>
    <row r="34" ht="12.75">
      <c r="B34"/>
    </row>
    <row r="35" spans="2:7" ht="12.75">
      <c r="B35"/>
      <c r="C35" s="30"/>
      <c r="D35" s="30"/>
      <c r="E35" s="30"/>
      <c r="F35" s="30"/>
      <c r="G35" s="30"/>
    </row>
    <row r="36" spans="2:7" ht="12.75">
      <c r="B36"/>
      <c r="C36" s="30"/>
      <c r="D36" s="30"/>
      <c r="E36" s="30"/>
      <c r="F36" s="30"/>
      <c r="G36" s="30"/>
    </row>
    <row r="37" spans="2:7" ht="12.75">
      <c r="B37"/>
      <c r="C37" s="30"/>
      <c r="D37" s="30"/>
      <c r="E37" s="30"/>
      <c r="F37" s="30"/>
      <c r="G37" s="30"/>
    </row>
    <row r="38" spans="2:7" ht="12.75">
      <c r="B38"/>
      <c r="C38" s="30"/>
      <c r="D38" s="30"/>
      <c r="E38" s="30"/>
      <c r="F38" s="30"/>
      <c r="G38" s="30"/>
    </row>
    <row r="39" spans="2:7" ht="12.75">
      <c r="B39"/>
      <c r="C39" s="30"/>
      <c r="D39" s="30"/>
      <c r="E39" s="30"/>
      <c r="F39" s="30"/>
      <c r="G39" s="30"/>
    </row>
    <row r="40" spans="2:7" ht="12.75">
      <c r="B40"/>
      <c r="C40" s="30"/>
      <c r="D40" s="30"/>
      <c r="E40" s="30"/>
      <c r="F40" s="30"/>
      <c r="G40" s="30"/>
    </row>
    <row r="41" ht="12.75">
      <c r="B41"/>
    </row>
    <row r="42" spans="2:7" ht="12.75">
      <c r="B42"/>
      <c r="G42" s="30"/>
    </row>
  </sheetData>
  <printOptions/>
  <pageMargins left="0.75" right="0.75" top="1" bottom="1" header="0.5" footer="0.5"/>
  <pageSetup fitToHeight="1" fitToWidth="1" horizontalDpi="300" verticalDpi="300" orientation="landscape" scale="87"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 Francis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G. Morrissette</dc:creator>
  <cp:keywords/>
  <dc:description/>
  <cp:lastModifiedBy>USF</cp:lastModifiedBy>
  <cp:lastPrinted>2002-02-05T19:29:12Z</cp:lastPrinted>
  <dcterms:created xsi:type="dcterms:W3CDTF">2000-09-05T04:44:03Z</dcterms:created>
  <dcterms:modified xsi:type="dcterms:W3CDTF">2002-10-15T14:10:53Z</dcterms:modified>
  <cp:category/>
  <cp:version/>
  <cp:contentType/>
  <cp:contentStatus/>
</cp:coreProperties>
</file>