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Problem" sheetId="1" r:id="rId1"/>
    <sheet name="RegIncome" sheetId="2" r:id="rId2"/>
    <sheet name="ExpType" sheetId="3" r:id="rId3"/>
    <sheet name="ContMargin" sheetId="4" r:id="rId4"/>
    <sheet name="ByLabor" sheetId="5" r:id="rId5"/>
    <sheet name="ByRev" sheetId="6" r:id="rId6"/>
    <sheet name="ByUnits" sheetId="7" r:id="rId7"/>
    <sheet name="Recap" sheetId="8" r:id="rId8"/>
    <sheet name="POR" sheetId="9" r:id="rId9"/>
    <sheet name="CVP" sheetId="10" r:id="rId10"/>
  </sheets>
  <definedNames/>
  <calcPr fullCalcOnLoad="1"/>
</workbook>
</file>

<file path=xl/sharedStrings.xml><?xml version="1.0" encoding="utf-8"?>
<sst xmlns="http://schemas.openxmlformats.org/spreadsheetml/2006/main" count="305" uniqueCount="136">
  <si>
    <t>Per Unit</t>
  </si>
  <si>
    <t>Revenue</t>
  </si>
  <si>
    <t>Net Income</t>
  </si>
  <si>
    <t>Var or Fixed?</t>
  </si>
  <si>
    <t>Cost type/behavior information:</t>
  </si>
  <si>
    <t>Income Statement</t>
  </si>
  <si>
    <t>Less:</t>
  </si>
  <si>
    <t>Total Expenses</t>
  </si>
  <si>
    <t>Units Sold</t>
  </si>
  <si>
    <t>File: SGMU M:\MSMFin642\Willies-Solution.XLS</t>
  </si>
  <si>
    <t>Note: Inventory ignored for this example.</t>
  </si>
  <si>
    <t>Total</t>
  </si>
  <si>
    <t>Covers</t>
  </si>
  <si>
    <t>Grates</t>
  </si>
  <si>
    <t>Units Produced and Sold</t>
  </si>
  <si>
    <t>Sales Commissions</t>
  </si>
  <si>
    <t>Office Rent</t>
  </si>
  <si>
    <t>Production Supplies</t>
  </si>
  <si>
    <t>Factory Rent</t>
  </si>
  <si>
    <t>Factory Utilities</t>
  </si>
  <si>
    <t>Engineering Dept</t>
  </si>
  <si>
    <t>Delivery Expense</t>
  </si>
  <si>
    <t>Office Salaries</t>
  </si>
  <si>
    <t>Advertising Costs</t>
  </si>
  <si>
    <t>For Year Ended December 31, 2000</t>
  </si>
  <si>
    <t>Price per unit</t>
  </si>
  <si>
    <t>Prod or G&amp;A</t>
  </si>
  <si>
    <t>DM, DL, MO, Sales, or G&amp;A</t>
  </si>
  <si>
    <t>Expense Type</t>
  </si>
  <si>
    <t>Year Ended Decmeber 31, 2000</t>
  </si>
  <si>
    <t xml:space="preserve">  Total Expenses</t>
  </si>
  <si>
    <t>Income Statement (Contribution Margin)</t>
  </si>
  <si>
    <t>Factory Wages</t>
  </si>
  <si>
    <t>Total Variable Costs</t>
  </si>
  <si>
    <t>Contribution</t>
  </si>
  <si>
    <t>Contribution Margin</t>
  </si>
  <si>
    <t>Total Fixed Product Costs</t>
  </si>
  <si>
    <t>Product Margin</t>
  </si>
  <si>
    <t>General &amp; Adminstrative Expenses</t>
  </si>
  <si>
    <t>Total G&amp;A</t>
  </si>
  <si>
    <t>Iron</t>
  </si>
  <si>
    <t>Direct Variable Product Costs:</t>
  </si>
  <si>
    <t>Indirect Variable Product Costs</t>
  </si>
  <si>
    <t>Total Indirect Product Expenses</t>
  </si>
  <si>
    <t>Allocate Using Direct Labor</t>
  </si>
  <si>
    <t>Predetermined Overhead Rate</t>
  </si>
  <si>
    <t>If use direct labor to allocate:</t>
  </si>
  <si>
    <t>Indirect Variable Product Expenses</t>
  </si>
  <si>
    <t>Total Indirect Expenses</t>
  </si>
  <si>
    <t>Allocate Using Revenue:</t>
  </si>
  <si>
    <t>Share of Revenue</t>
  </si>
  <si>
    <t>Allocate Using Units Produced:</t>
  </si>
  <si>
    <t>Units</t>
  </si>
  <si>
    <t>Share of Units</t>
  </si>
  <si>
    <t>Allocate using Direct Labor</t>
  </si>
  <si>
    <t>Allocate using Revenue</t>
  </si>
  <si>
    <t>Allocate using Units</t>
  </si>
  <si>
    <t>Product margin if:</t>
  </si>
  <si>
    <t>Indirect Fixed Product Costs</t>
  </si>
  <si>
    <t>If use units produced to allocate:</t>
  </si>
  <si>
    <t>Scenario Analysis:</t>
  </si>
  <si>
    <t>but it's at a lower price ($55.00 instead of $65.00) and he would have</t>
  </si>
  <si>
    <t>not to accept it?  What would you recommend?</t>
  </si>
  <si>
    <t>to rent more factory space at a total cost of $80,000.</t>
  </si>
  <si>
    <t>Wages average $20</t>
  </si>
  <si>
    <t>Costing Review Problem</t>
  </si>
  <si>
    <t>Rusty casting makes two cast iron products: man hole covers and sewer grates.</t>
  </si>
  <si>
    <t>1. Determine the expense type for each expense on Rusty's income statement (see tab ExpType)</t>
  </si>
  <si>
    <t>2. Prepare an Income Statement using the Contribution Margin format separating expenses into four categories:</t>
  </si>
  <si>
    <t>Direct variable product expenses</t>
  </si>
  <si>
    <t>Indirect variable product expenses</t>
  </si>
  <si>
    <t>Fixed General and Administrative expenses</t>
  </si>
  <si>
    <t>See tab ContMargin</t>
  </si>
  <si>
    <t>Product Income Statement</t>
  </si>
  <si>
    <t>3. Using the same format, prepare a product income statement by allocating Variable Indirects and</t>
  </si>
  <si>
    <t>Indirect fixed product expenses</t>
  </si>
  <si>
    <t>5. Calculate the predetermined overhead rate if indirects are allocated using direct labor.  Also, calculate</t>
  </si>
  <si>
    <t>6A.  What is Rusty's breakeven in units and $?</t>
  </si>
  <si>
    <t>A. What is breakeven (if keep product mix constant)?</t>
  </si>
  <si>
    <t>B. What was margin of safetey in 2000?</t>
  </si>
  <si>
    <t>C. How much would net income increase if sell 10,000 more covers?</t>
  </si>
  <si>
    <t>D. How much would net income increase if sell 10000 more grates?</t>
  </si>
  <si>
    <t>E. Rusty has been offered an special order for 20000 more grates,</t>
  </si>
  <si>
    <t>E1. How much would net income change if he accepted the order?</t>
  </si>
  <si>
    <t>E2.  What would be some reason to accep the order? Some reasons</t>
  </si>
  <si>
    <t>6B.  What is Rusty's margin of safetey in units and $?  What is his margin of safety ratio?</t>
  </si>
  <si>
    <t>6C.  How much would net income increase if Rusty sells 10,000 more covers?</t>
  </si>
  <si>
    <t>6D.  How much would net income increase if Rusty sells 10,000 more grates?</t>
  </si>
  <si>
    <t>6E. Rusty has been offered an special order for 20000 more grates,</t>
  </si>
  <si>
    <t>His accountant provided a income statement (RegIncome tab) but Rusty needs</t>
  </si>
  <si>
    <t>more information to make some business decisions.</t>
  </si>
  <si>
    <t>Using the financial data provided, please do the following:</t>
  </si>
  <si>
    <t>6. Determine the impact of the following scenarios:  (use CVP tab)</t>
  </si>
  <si>
    <t>Which method is best?</t>
  </si>
  <si>
    <t>Rusty Castings</t>
  </si>
  <si>
    <t>of $20 per hour. Use POR tab.</t>
  </si>
  <si>
    <t>the POR if using units to allocate indirects.  Note: The factory wages budget was prepared using a wage</t>
  </si>
  <si>
    <t>File: SGMU I:\MAFall01\RustySolution.XLS</t>
  </si>
  <si>
    <t>are 5% of their product's margin, how will you justify your recommendation to them?</t>
  </si>
  <si>
    <t>4A. Calculate how Variable and Fixed indirects would have been allocated using revenue and using</t>
  </si>
  <si>
    <t>4B. Knowing that the bonuses for the Grate Production Manager and Covers Production Manager</t>
  </si>
  <si>
    <t>4C. If you decided to do multiple cost pools for indirects.  What pools might you use and what expenses</t>
  </si>
  <si>
    <t>would they contain? What carrier would you use for each pool in order to allocate out the indirects?</t>
  </si>
  <si>
    <t>4B. How justify recommendation to Production Managers?</t>
  </si>
  <si>
    <t>Allocate Using Revenue</t>
  </si>
  <si>
    <t>Allocate Using Units</t>
  </si>
  <si>
    <t>Allocation Method Recap</t>
  </si>
  <si>
    <t>Direct Labor</t>
  </si>
  <si>
    <t>Share of Direct Labor</t>
  </si>
  <si>
    <t>Comparison:</t>
  </si>
  <si>
    <t>enter formula</t>
  </si>
  <si>
    <t>**** Template ****</t>
  </si>
  <si>
    <t>Fixed Indirects between covers and grates.  Use direct labor to allocate these expenses (see tab ByLabor).</t>
  </si>
  <si>
    <t>units produced (do on ByRev and ByUnits tabs).  Which allocation method do you think is best?</t>
  </si>
  <si>
    <t>product</t>
  </si>
  <si>
    <t>DM</t>
  </si>
  <si>
    <t>DL</t>
  </si>
  <si>
    <t>var</t>
  </si>
  <si>
    <t>G&amp;A</t>
  </si>
  <si>
    <t>MO</t>
  </si>
  <si>
    <t>fixed</t>
  </si>
  <si>
    <t>sales</t>
  </si>
  <si>
    <t>iron</t>
  </si>
  <si>
    <t>production supplies</t>
  </si>
  <si>
    <t>factory wages</t>
  </si>
  <si>
    <t>delivery expense</t>
  </si>
  <si>
    <t>factory utilities</t>
  </si>
  <si>
    <t>factory rent</t>
  </si>
  <si>
    <t>advertising costs</t>
  </si>
  <si>
    <t>sales commisions</t>
  </si>
  <si>
    <t>office rent</t>
  </si>
  <si>
    <t>office salaries</t>
  </si>
  <si>
    <t>sales commissions</t>
  </si>
  <si>
    <t>engineering</t>
  </si>
  <si>
    <t>delivery expenses</t>
  </si>
  <si>
    <t xml:space="preserve">office rent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</si>
</sst>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_);[Red]\(&quot;$&quot;#,##0.0\)"/>
    <numFmt numFmtId="167" formatCode="&quot;$&quot;#,##0"/>
    <numFmt numFmtId="168" formatCode="m/d"/>
    <numFmt numFmtId="169" formatCode="&quot;$&quot;#,##0.000_);[Red]\(&quot;$&quot;#,##0.000\)"/>
    <numFmt numFmtId="170" formatCode="&quot;$&quot;#,##0.0000_);[Red]\(&quot;$&quot;#,##0.0000\)"/>
    <numFmt numFmtId="171" formatCode="0.0%"/>
    <numFmt numFmtId="172" formatCode="0.000%"/>
    <numFmt numFmtId="173" formatCode="0.0000%"/>
    <numFmt numFmtId="174" formatCode="&quot;$&quot;#,##0;[Red]&quot;$&quot;#,##0"/>
    <numFmt numFmtId="175" formatCode="0_);[Red]\(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6" fontId="0" fillId="0" borderId="5" xfId="0" applyNumberFormat="1" applyBorder="1" applyAlignment="1">
      <alignment vertical="center"/>
    </xf>
    <xf numFmtId="6" fontId="0" fillId="0" borderId="0" xfId="0" applyNumberFormat="1" applyAlignment="1">
      <alignment/>
    </xf>
    <xf numFmtId="6" fontId="0" fillId="0" borderId="5" xfId="0" applyNumberFormat="1" applyBorder="1" applyAlignment="1">
      <alignment/>
    </xf>
    <xf numFmtId="6" fontId="0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6" fontId="0" fillId="0" borderId="3" xfId="0" applyNumberForma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6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8" fontId="0" fillId="0" borderId="5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19" applyAlignment="1">
      <alignment/>
    </xf>
    <xf numFmtId="0" fontId="1" fillId="0" borderId="0" xfId="0" applyFont="1" applyAlignment="1">
      <alignment horizontal="center" wrapText="1"/>
    </xf>
    <xf numFmtId="38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6" fontId="0" fillId="0" borderId="0" xfId="0" applyNumberFormat="1" applyBorder="1" applyAlignment="1">
      <alignment vertical="center"/>
    </xf>
    <xf numFmtId="9" fontId="0" fillId="0" borderId="0" xfId="19" applyAlignment="1">
      <alignment vertical="center"/>
    </xf>
    <xf numFmtId="6" fontId="0" fillId="0" borderId="11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6" fontId="0" fillId="0" borderId="12" xfId="0" applyNumberFormat="1" applyBorder="1" applyAlignment="1">
      <alignment vertical="center"/>
    </xf>
    <xf numFmtId="6" fontId="0" fillId="0" borderId="12" xfId="0" applyNumberFormat="1" applyFont="1" applyBorder="1" applyAlignment="1">
      <alignment vertical="center"/>
    </xf>
    <xf numFmtId="6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6" fontId="0" fillId="0" borderId="0" xfId="0" applyNumberFormat="1" applyAlignment="1">
      <alignment horizontal="right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6" fontId="0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19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9">
      <selection activeCell="A1" sqref="A1"/>
    </sheetView>
  </sheetViews>
  <sheetFormatPr defaultColWidth="9.140625" defaultRowHeight="12.75"/>
  <sheetData>
    <row r="1" spans="1:7" ht="20.25">
      <c r="A1" s="8" t="s">
        <v>65</v>
      </c>
      <c r="G1" s="62" t="s">
        <v>111</v>
      </c>
    </row>
    <row r="2" ht="20.25">
      <c r="A2" s="8" t="s">
        <v>94</v>
      </c>
    </row>
    <row r="3" ht="12.75">
      <c r="A3" s="7" t="s">
        <v>97</v>
      </c>
    </row>
    <row r="6" ht="12.75">
      <c r="A6" t="s">
        <v>66</v>
      </c>
    </row>
    <row r="7" ht="12.75">
      <c r="A7" t="s">
        <v>89</v>
      </c>
    </row>
    <row r="8" ht="12.75">
      <c r="A8" t="s">
        <v>90</v>
      </c>
    </row>
    <row r="10" ht="12.75">
      <c r="A10" t="s">
        <v>91</v>
      </c>
    </row>
    <row r="12" ht="12.75">
      <c r="A12" t="s">
        <v>67</v>
      </c>
    </row>
    <row r="14" ht="12.75">
      <c r="A14" t="s">
        <v>68</v>
      </c>
    </row>
    <row r="15" ht="12.75">
      <c r="B15" t="s">
        <v>69</v>
      </c>
    </row>
    <row r="16" ht="12.75">
      <c r="B16" t="s">
        <v>70</v>
      </c>
    </row>
    <row r="17" ht="12.75">
      <c r="B17" t="s">
        <v>75</v>
      </c>
    </row>
    <row r="18" ht="12.75">
      <c r="B18" t="s">
        <v>71</v>
      </c>
    </row>
    <row r="19" ht="12.75">
      <c r="A19" t="s">
        <v>72</v>
      </c>
    </row>
    <row r="21" ht="12.75">
      <c r="A21" t="s">
        <v>74</v>
      </c>
    </row>
    <row r="22" ht="12.75">
      <c r="A22" t="s">
        <v>112</v>
      </c>
    </row>
    <row r="24" ht="12.75">
      <c r="A24" t="s">
        <v>99</v>
      </c>
    </row>
    <row r="25" ht="12.75">
      <c r="A25" t="s">
        <v>113</v>
      </c>
    </row>
    <row r="26" ht="12.75">
      <c r="A26" t="s">
        <v>100</v>
      </c>
    </row>
    <row r="27" ht="12.75">
      <c r="A27" t="s">
        <v>98</v>
      </c>
    </row>
    <row r="28" ht="12.75">
      <c r="A28" t="s">
        <v>101</v>
      </c>
    </row>
    <row r="29" ht="12.75">
      <c r="A29" t="s">
        <v>102</v>
      </c>
    </row>
    <row r="31" ht="12.75">
      <c r="A31" t="s">
        <v>76</v>
      </c>
    </row>
    <row r="32" ht="12.75">
      <c r="A32" t="s">
        <v>96</v>
      </c>
    </row>
    <row r="33" ht="12.75">
      <c r="A33" t="s">
        <v>95</v>
      </c>
    </row>
    <row r="35" ht="12.75">
      <c r="A35" t="s">
        <v>92</v>
      </c>
    </row>
    <row r="37" ht="12.75">
      <c r="A37" t="s">
        <v>77</v>
      </c>
    </row>
    <row r="38" ht="12.75">
      <c r="A38" t="s">
        <v>85</v>
      </c>
    </row>
    <row r="39" ht="12.75">
      <c r="A39" t="s">
        <v>86</v>
      </c>
    </row>
    <row r="40" ht="12.75">
      <c r="A40" t="s">
        <v>87</v>
      </c>
    </row>
    <row r="41" ht="12.75">
      <c r="A41" s="44" t="s">
        <v>88</v>
      </c>
    </row>
    <row r="42" ht="12.75">
      <c r="A42" s="44" t="s">
        <v>61</v>
      </c>
    </row>
    <row r="43" ht="12.75">
      <c r="A43" s="44" t="s">
        <v>63</v>
      </c>
    </row>
    <row r="44" spans="1:2" ht="12.75">
      <c r="A44" s="44"/>
      <c r="B44" s="44" t="s">
        <v>83</v>
      </c>
    </row>
    <row r="45" ht="12.75">
      <c r="B45" s="44" t="s">
        <v>84</v>
      </c>
    </row>
    <row r="46" ht="12.75">
      <c r="B46" s="44" t="s">
        <v>62</v>
      </c>
    </row>
  </sheetData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0.7109375" style="0" bestFit="1" customWidth="1"/>
  </cols>
  <sheetData>
    <row r="1" ht="20.25">
      <c r="A1" s="8" t="str">
        <f>RegIncome!A1</f>
        <v>Rusty Castings</v>
      </c>
    </row>
    <row r="2" ht="12.75">
      <c r="A2" s="7" t="str">
        <f>RegIncome!A4</f>
        <v>File: SGMU I:\MAFall01\RustySolution.XLS</v>
      </c>
    </row>
    <row r="4" ht="12.75">
      <c r="A4" s="39" t="s">
        <v>60</v>
      </c>
    </row>
    <row r="6" ht="12.75">
      <c r="A6" s="39" t="s">
        <v>78</v>
      </c>
    </row>
    <row r="8" ht="12.75">
      <c r="C8" s="28"/>
    </row>
    <row r="9" ht="12.75">
      <c r="C9" s="13"/>
    </row>
    <row r="10" ht="12.75">
      <c r="C10" s="13"/>
    </row>
    <row r="11" ht="12.75">
      <c r="C11" s="13"/>
    </row>
    <row r="13" ht="12.75">
      <c r="C13" s="59"/>
    </row>
    <row r="14" ht="12.75">
      <c r="C14" s="59"/>
    </row>
    <row r="15" ht="12.75">
      <c r="C15" s="45"/>
    </row>
    <row r="16" ht="12.75">
      <c r="C16" s="13"/>
    </row>
    <row r="18" ht="12.75">
      <c r="A18" s="39" t="s">
        <v>79</v>
      </c>
    </row>
    <row r="20" ht="12.75">
      <c r="C20" s="28"/>
    </row>
    <row r="21" ht="12.75">
      <c r="C21" s="46"/>
    </row>
    <row r="22" ht="12.75">
      <c r="C22" s="58"/>
    </row>
    <row r="23" ht="12.75">
      <c r="C23" s="58"/>
    </row>
    <row r="25" ht="12.75">
      <c r="C25" s="13"/>
    </row>
    <row r="26" ht="12.75">
      <c r="C26" s="13"/>
    </row>
    <row r="27" ht="12.75">
      <c r="C27" s="13"/>
    </row>
    <row r="29" ht="12.75">
      <c r="C29" s="60"/>
    </row>
    <row r="32" ht="12.75">
      <c r="A32" s="39" t="s">
        <v>80</v>
      </c>
    </row>
    <row r="34" ht="12.75">
      <c r="C34" s="1"/>
    </row>
    <row r="35" ht="12.75">
      <c r="C35" s="45"/>
    </row>
    <row r="36" ht="12.75">
      <c r="C36" s="61"/>
    </row>
    <row r="37" ht="12.75">
      <c r="C37" s="61"/>
    </row>
    <row r="39" ht="12.75">
      <c r="A39" s="39" t="s">
        <v>81</v>
      </c>
    </row>
    <row r="41" ht="12.75">
      <c r="C41" s="1"/>
    </row>
    <row r="42" ht="12.75">
      <c r="C42" s="45"/>
    </row>
    <row r="43" ht="12.75">
      <c r="C43" s="61"/>
    </row>
    <row r="44" ht="12.75">
      <c r="C44" s="61"/>
    </row>
    <row r="46" ht="12.75">
      <c r="A46" s="39" t="s">
        <v>82</v>
      </c>
    </row>
    <row r="47" ht="12.75">
      <c r="A47" s="39" t="s">
        <v>61</v>
      </c>
    </row>
    <row r="48" ht="12.75">
      <c r="A48" s="39" t="s">
        <v>63</v>
      </c>
    </row>
    <row r="50" ht="12.75">
      <c r="A50" s="39" t="s">
        <v>83</v>
      </c>
    </row>
    <row r="51" ht="12.75">
      <c r="A51" s="39"/>
    </row>
    <row r="52" spans="1:3" ht="12.75">
      <c r="A52" s="39"/>
      <c r="C52" s="1"/>
    </row>
    <row r="53" ht="12.75">
      <c r="C53" s="1"/>
    </row>
    <row r="54" ht="12.75">
      <c r="C54" s="1"/>
    </row>
    <row r="56" ht="12.75">
      <c r="C56" s="45"/>
    </row>
    <row r="57" ht="12.75">
      <c r="C57" s="13"/>
    </row>
    <row r="58" ht="12.75">
      <c r="C58" s="13"/>
    </row>
    <row r="59" ht="12.75">
      <c r="C59" s="13"/>
    </row>
    <row r="61" ht="12.75">
      <c r="A61" s="39" t="s">
        <v>84</v>
      </c>
    </row>
    <row r="62" ht="12.75">
      <c r="A62" s="39" t="s">
        <v>62</v>
      </c>
    </row>
    <row r="65" ht="12.75">
      <c r="B65" s="38"/>
    </row>
    <row r="66" ht="12.75">
      <c r="B66" s="38"/>
    </row>
    <row r="67" ht="12.75">
      <c r="B67" s="38"/>
    </row>
    <row r="69" ht="12.75">
      <c r="B69" s="38"/>
    </row>
    <row r="70" ht="12.75">
      <c r="B70" s="38"/>
    </row>
    <row r="73" ht="12.75">
      <c r="B73" s="38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E33" sqref="E33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20.25">
      <c r="A1" s="8" t="str">
        <f>Problem!A2</f>
        <v>Rusty Castings</v>
      </c>
    </row>
    <row r="2" ht="20.25">
      <c r="A2" s="8" t="s">
        <v>5</v>
      </c>
    </row>
    <row r="3" ht="20.25">
      <c r="A3" s="8" t="s">
        <v>29</v>
      </c>
    </row>
    <row r="4" ht="12.75">
      <c r="A4" s="7" t="str">
        <f>Problem!A3</f>
        <v>File: SGMU I:\MAFall01\RustySolution.XLS</v>
      </c>
    </row>
    <row r="5" spans="2:4" ht="12.75">
      <c r="B5" s="28"/>
      <c r="C5" s="28"/>
      <c r="D5" s="28"/>
    </row>
    <row r="6" spans="1:4" ht="12.75">
      <c r="A6" t="s">
        <v>10</v>
      </c>
      <c r="B6" s="28"/>
      <c r="C6" s="28"/>
      <c r="D6" s="28"/>
    </row>
    <row r="7" spans="2:4" ht="12.75">
      <c r="B7" s="36" t="s">
        <v>11</v>
      </c>
      <c r="C7" s="36" t="s">
        <v>12</v>
      </c>
      <c r="D7" s="36" t="s">
        <v>13</v>
      </c>
    </row>
    <row r="8" spans="1:4" ht="12.75">
      <c r="A8" t="s">
        <v>1</v>
      </c>
      <c r="B8" s="13">
        <f>SUM(C8:D8)</f>
        <v>4175000</v>
      </c>
      <c r="C8" s="13">
        <f>+C10*C9</f>
        <v>1250000</v>
      </c>
      <c r="D8" s="13">
        <f>+D10*D9</f>
        <v>2925000</v>
      </c>
    </row>
    <row r="9" spans="1:4" ht="12.75">
      <c r="A9" t="s">
        <v>25</v>
      </c>
      <c r="B9" s="1">
        <f>+B8/B10</f>
        <v>75.9090909090909</v>
      </c>
      <c r="C9" s="1">
        <v>125</v>
      </c>
      <c r="D9" s="1">
        <v>65</v>
      </c>
    </row>
    <row r="10" spans="1:4" ht="12.75">
      <c r="A10" t="s">
        <v>14</v>
      </c>
      <c r="B10" s="37">
        <f>SUM(C10:D10)</f>
        <v>55000</v>
      </c>
      <c r="C10" s="37">
        <v>10000</v>
      </c>
      <c r="D10" s="37">
        <v>45000</v>
      </c>
    </row>
    <row r="11" spans="2:4" ht="12.75">
      <c r="B11" s="13"/>
      <c r="C11" s="13"/>
      <c r="D11" s="13"/>
    </row>
    <row r="12" spans="1:4" ht="12.75">
      <c r="A12" t="s">
        <v>40</v>
      </c>
      <c r="B12" s="13">
        <f>SUM(C12:D12)</f>
        <v>2025000</v>
      </c>
      <c r="C12" s="13">
        <f>+C10*45</f>
        <v>450000</v>
      </c>
      <c r="D12" s="13">
        <f>+D10*35</f>
        <v>1575000</v>
      </c>
    </row>
    <row r="13" spans="1:4" ht="12.75">
      <c r="A13" t="s">
        <v>32</v>
      </c>
      <c r="B13" s="13">
        <f>SUM(C13:D13)</f>
        <v>813750</v>
      </c>
      <c r="C13" s="13">
        <f>+C8*0.3</f>
        <v>375000</v>
      </c>
      <c r="D13" s="13">
        <f>+D8*0.15</f>
        <v>438750</v>
      </c>
    </row>
    <row r="14" spans="1:4" ht="12.75">
      <c r="A14" t="s">
        <v>15</v>
      </c>
      <c r="B14" s="13">
        <f>SUM(C14:D14)</f>
        <v>208750</v>
      </c>
      <c r="C14" s="13">
        <f>+C8*0.05</f>
        <v>62500</v>
      </c>
      <c r="D14" s="13">
        <f>+D8*0.05</f>
        <v>146250</v>
      </c>
    </row>
    <row r="15" spans="1:4" ht="12.75">
      <c r="A15" t="s">
        <v>16</v>
      </c>
      <c r="B15" s="13">
        <v>13100</v>
      </c>
      <c r="C15" s="13"/>
      <c r="D15" s="13"/>
    </row>
    <row r="16" spans="1:4" ht="12.75">
      <c r="A16" t="s">
        <v>17</v>
      </c>
      <c r="B16" s="13">
        <v>74000</v>
      </c>
      <c r="C16" s="13"/>
      <c r="D16" s="13"/>
    </row>
    <row r="17" spans="1:4" ht="12.75">
      <c r="A17" t="s">
        <v>18</v>
      </c>
      <c r="B17" s="13">
        <v>410000</v>
      </c>
      <c r="C17" s="13"/>
      <c r="D17" s="13"/>
    </row>
    <row r="18" spans="1:4" ht="12.75">
      <c r="A18" t="s">
        <v>19</v>
      </c>
      <c r="B18" s="13">
        <v>80000</v>
      </c>
      <c r="C18" s="13"/>
      <c r="D18" s="13"/>
    </row>
    <row r="19" spans="1:4" ht="12.75">
      <c r="A19" t="s">
        <v>20</v>
      </c>
      <c r="B19" s="13">
        <v>30400</v>
      </c>
      <c r="C19" s="13"/>
      <c r="D19" s="13"/>
    </row>
    <row r="20" spans="1:4" ht="12.75">
      <c r="A20" t="s">
        <v>21</v>
      </c>
      <c r="B20" s="13">
        <v>130400</v>
      </c>
      <c r="C20" s="13"/>
      <c r="D20" s="13"/>
    </row>
    <row r="21" spans="1:4" ht="12.75">
      <c r="A21" t="s">
        <v>22</v>
      </c>
      <c r="B21" s="13">
        <v>103100</v>
      </c>
      <c r="C21" s="13"/>
      <c r="D21" s="13"/>
    </row>
    <row r="22" spans="1:4" ht="12.75">
      <c r="A22" t="s">
        <v>23</v>
      </c>
      <c r="B22" s="14">
        <v>12500</v>
      </c>
      <c r="C22" s="13"/>
      <c r="D22" s="13"/>
    </row>
    <row r="23" spans="1:2" ht="12.75">
      <c r="A23" t="s">
        <v>30</v>
      </c>
      <c r="B23" s="13">
        <f>SUM(B12:B22)</f>
        <v>3901000</v>
      </c>
    </row>
    <row r="25" spans="1:4" ht="12.75">
      <c r="A25" t="s">
        <v>2</v>
      </c>
      <c r="B25" s="37">
        <f>+B8-B23</f>
        <v>274000</v>
      </c>
      <c r="C25" s="37"/>
      <c r="D25" s="37"/>
    </row>
    <row r="26" spans="2:4" ht="12.75">
      <c r="B26" s="37"/>
      <c r="C26" s="37"/>
      <c r="D26" s="37"/>
    </row>
    <row r="27" spans="2:4" ht="12.75">
      <c r="B27" s="37"/>
      <c r="C27" s="37"/>
      <c r="D27" s="37"/>
    </row>
    <row r="28" spans="2:4" ht="12.75">
      <c r="B28" s="37"/>
      <c r="C28" s="37"/>
      <c r="D28" s="3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4">
      <selection activeCell="F23" sqref="F23"/>
    </sheetView>
  </sheetViews>
  <sheetFormatPr defaultColWidth="9.140625" defaultRowHeight="12.75"/>
  <cols>
    <col min="2" max="2" width="25.7109375" style="0" customWidth="1"/>
    <col min="3" max="3" width="10.7109375" style="0" customWidth="1"/>
    <col min="4" max="4" width="11.7109375" style="0" bestFit="1" customWidth="1"/>
    <col min="5" max="7" width="15.7109375" style="0" customWidth="1"/>
  </cols>
  <sheetData>
    <row r="1" spans="1:5" ht="20.25">
      <c r="A1" s="8" t="str">
        <f>RegIncome!A1</f>
        <v>Rusty Castings</v>
      </c>
      <c r="E1" s="63"/>
    </row>
    <row r="2" ht="20.25">
      <c r="A2" s="8" t="s">
        <v>28</v>
      </c>
    </row>
    <row r="3" ht="12.75">
      <c r="A3" s="7" t="s">
        <v>9</v>
      </c>
    </row>
    <row r="5" spans="1:4" ht="20.25">
      <c r="A5" s="16" t="str">
        <f>A1</f>
        <v>Rusty Castings</v>
      </c>
      <c r="B5" s="9"/>
      <c r="C5" s="9"/>
      <c r="D5" s="9"/>
    </row>
    <row r="6" spans="1:4" ht="20.25">
      <c r="A6" s="16" t="s">
        <v>5</v>
      </c>
      <c r="B6" s="9"/>
      <c r="C6" s="9"/>
      <c r="D6" s="9"/>
    </row>
    <row r="7" spans="1:4" ht="16.5" thickBot="1">
      <c r="A7" s="17" t="s">
        <v>24</v>
      </c>
      <c r="B7" s="9"/>
      <c r="C7" s="9"/>
      <c r="D7" s="9"/>
    </row>
    <row r="8" spans="1:7" ht="13.5" thickTop="1">
      <c r="A8" s="18"/>
      <c r="B8" s="19"/>
      <c r="C8" s="19"/>
      <c r="D8" s="19"/>
      <c r="E8" s="6" t="s">
        <v>4</v>
      </c>
      <c r="F8" s="2"/>
      <c r="G8" s="3"/>
    </row>
    <row r="9" spans="1:7" ht="25.5">
      <c r="A9" s="20"/>
      <c r="B9" s="21"/>
      <c r="C9" s="21"/>
      <c r="D9" s="21"/>
      <c r="E9" s="4" t="s">
        <v>26</v>
      </c>
      <c r="F9" s="4" t="s">
        <v>27</v>
      </c>
      <c r="G9" s="5" t="s">
        <v>3</v>
      </c>
    </row>
    <row r="10" spans="1:7" ht="12.75">
      <c r="A10" s="20" t="s">
        <v>1</v>
      </c>
      <c r="B10" s="21"/>
      <c r="C10" s="22"/>
      <c r="D10" s="22">
        <f>RegIncome!B8</f>
        <v>4175000</v>
      </c>
      <c r="E10" s="31"/>
      <c r="F10" s="31"/>
      <c r="G10" s="33"/>
    </row>
    <row r="11" spans="1:7" ht="12.75">
      <c r="A11" s="20"/>
      <c r="B11" s="21"/>
      <c r="C11" s="22"/>
      <c r="D11" s="22"/>
      <c r="E11" s="31"/>
      <c r="F11" s="31"/>
      <c r="G11" s="33"/>
    </row>
    <row r="12" spans="1:7" ht="12.75">
      <c r="A12" s="20" t="s">
        <v>6</v>
      </c>
      <c r="B12" s="21"/>
      <c r="C12" s="22"/>
      <c r="D12" s="22"/>
      <c r="E12" s="31"/>
      <c r="F12" s="31"/>
      <c r="G12" s="33"/>
    </row>
    <row r="13" spans="1:7" ht="12.75">
      <c r="A13" s="20"/>
      <c r="B13" s="21" t="s">
        <v>40</v>
      </c>
      <c r="C13" s="22">
        <f>RegIncome!B12</f>
        <v>2025000</v>
      </c>
      <c r="D13" s="22"/>
      <c r="E13" s="31" t="s">
        <v>114</v>
      </c>
      <c r="F13" s="31" t="s">
        <v>115</v>
      </c>
      <c r="G13" s="33" t="s">
        <v>117</v>
      </c>
    </row>
    <row r="14" spans="1:7" ht="12.75">
      <c r="A14" s="20"/>
      <c r="B14" s="21" t="s">
        <v>32</v>
      </c>
      <c r="C14" s="22">
        <f>RegIncome!B13</f>
        <v>813750</v>
      </c>
      <c r="D14" s="22"/>
      <c r="E14" s="31" t="s">
        <v>114</v>
      </c>
      <c r="F14" s="31" t="s">
        <v>116</v>
      </c>
      <c r="G14" s="33" t="s">
        <v>117</v>
      </c>
    </row>
    <row r="15" spans="1:7" ht="12.75">
      <c r="A15" s="20"/>
      <c r="B15" s="21" t="s">
        <v>15</v>
      </c>
      <c r="C15" s="22">
        <f>RegIncome!B14</f>
        <v>208750</v>
      </c>
      <c r="D15" s="22"/>
      <c r="E15" s="31" t="s">
        <v>118</v>
      </c>
      <c r="F15" s="31" t="s">
        <v>121</v>
      </c>
      <c r="G15" s="33" t="s">
        <v>117</v>
      </c>
    </row>
    <row r="16" spans="1:7" ht="12.75">
      <c r="A16" s="20"/>
      <c r="B16" s="21" t="s">
        <v>16</v>
      </c>
      <c r="C16" s="22">
        <f>RegIncome!B15</f>
        <v>13100</v>
      </c>
      <c r="D16" s="22"/>
      <c r="E16" s="31" t="s">
        <v>118</v>
      </c>
      <c r="F16" s="31" t="s">
        <v>118</v>
      </c>
      <c r="G16" s="33" t="s">
        <v>120</v>
      </c>
    </row>
    <row r="17" spans="1:7" ht="12.75">
      <c r="A17" s="20"/>
      <c r="B17" s="21" t="s">
        <v>17</v>
      </c>
      <c r="C17" s="22">
        <f>RegIncome!B16</f>
        <v>74000</v>
      </c>
      <c r="D17" s="22"/>
      <c r="E17" s="31" t="s">
        <v>114</v>
      </c>
      <c r="F17" s="31" t="s">
        <v>119</v>
      </c>
      <c r="G17" s="33" t="s">
        <v>117</v>
      </c>
    </row>
    <row r="18" spans="1:7" ht="12.75">
      <c r="A18" s="20"/>
      <c r="B18" s="21" t="s">
        <v>18</v>
      </c>
      <c r="C18" s="22">
        <f>RegIncome!B17</f>
        <v>410000</v>
      </c>
      <c r="D18" s="22"/>
      <c r="E18" s="31" t="s">
        <v>114</v>
      </c>
      <c r="F18" s="31" t="s">
        <v>119</v>
      </c>
      <c r="G18" s="33" t="s">
        <v>120</v>
      </c>
    </row>
    <row r="19" spans="1:7" ht="12.75">
      <c r="A19" s="20"/>
      <c r="B19" s="21" t="s">
        <v>19</v>
      </c>
      <c r="C19" s="22">
        <f>RegIncome!B18</f>
        <v>80000</v>
      </c>
      <c r="D19" s="22"/>
      <c r="E19" s="31" t="s">
        <v>114</v>
      </c>
      <c r="F19" s="31" t="s">
        <v>119</v>
      </c>
      <c r="G19" s="33" t="s">
        <v>120</v>
      </c>
    </row>
    <row r="20" spans="1:7" ht="12.75">
      <c r="A20" s="20"/>
      <c r="B20" s="21" t="s">
        <v>20</v>
      </c>
      <c r="C20" s="22">
        <f>RegIncome!B19</f>
        <v>30400</v>
      </c>
      <c r="D20" s="22"/>
      <c r="E20" s="31" t="s">
        <v>114</v>
      </c>
      <c r="F20" s="31" t="s">
        <v>119</v>
      </c>
      <c r="G20" s="33" t="s">
        <v>117</v>
      </c>
    </row>
    <row r="21" spans="1:7" ht="12.75">
      <c r="A21" s="20"/>
      <c r="B21" s="21" t="s">
        <v>21</v>
      </c>
      <c r="C21" s="22">
        <f>RegIncome!B20</f>
        <v>130400</v>
      </c>
      <c r="D21" s="22"/>
      <c r="E21" s="31" t="s">
        <v>114</v>
      </c>
      <c r="F21" s="31" t="s">
        <v>119</v>
      </c>
      <c r="G21" s="33" t="s">
        <v>117</v>
      </c>
    </row>
    <row r="22" spans="1:7" ht="12.75">
      <c r="A22" s="20"/>
      <c r="B22" s="21" t="s">
        <v>22</v>
      </c>
      <c r="C22" s="22">
        <f>RegIncome!B21</f>
        <v>103100</v>
      </c>
      <c r="D22" s="22"/>
      <c r="E22" s="31" t="s">
        <v>118</v>
      </c>
      <c r="F22" s="31" t="s">
        <v>118</v>
      </c>
      <c r="G22" s="33" t="s">
        <v>120</v>
      </c>
    </row>
    <row r="23" spans="1:7" ht="12.75">
      <c r="A23" s="20"/>
      <c r="B23" s="21" t="s">
        <v>23</v>
      </c>
      <c r="C23" s="22">
        <f>RegIncome!B22</f>
        <v>12500</v>
      </c>
      <c r="D23" s="22"/>
      <c r="E23" s="31" t="s">
        <v>114</v>
      </c>
      <c r="F23" s="31" t="s">
        <v>121</v>
      </c>
      <c r="G23" s="33" t="s">
        <v>120</v>
      </c>
    </row>
    <row r="24" spans="1:7" ht="12.75">
      <c r="A24" s="20"/>
      <c r="B24" s="21"/>
      <c r="C24" s="22"/>
      <c r="D24" s="22"/>
      <c r="E24" s="31"/>
      <c r="F24" s="31"/>
      <c r="G24" s="33"/>
    </row>
    <row r="25" spans="1:7" ht="12.75">
      <c r="A25" s="20"/>
      <c r="B25" s="21"/>
      <c r="C25" s="22"/>
      <c r="D25" s="22"/>
      <c r="E25" s="31"/>
      <c r="F25" s="31"/>
      <c r="G25" s="33"/>
    </row>
    <row r="26" spans="1:7" ht="12.75">
      <c r="A26" s="20"/>
      <c r="B26" s="21"/>
      <c r="C26" s="23"/>
      <c r="D26" s="22"/>
      <c r="E26" s="31"/>
      <c r="F26" s="31"/>
      <c r="G26" s="33"/>
    </row>
    <row r="27" spans="1:7" ht="12.75">
      <c r="A27" s="20"/>
      <c r="B27" s="21" t="s">
        <v>7</v>
      </c>
      <c r="C27" s="22"/>
      <c r="D27" s="23">
        <f>SUM(C12:C26)</f>
        <v>3901000</v>
      </c>
      <c r="E27" s="31"/>
      <c r="F27" s="31"/>
      <c r="G27" s="33"/>
    </row>
    <row r="28" spans="1:7" ht="12.75">
      <c r="A28" s="20"/>
      <c r="B28" s="21"/>
      <c r="C28" s="22"/>
      <c r="D28" s="22"/>
      <c r="E28" s="31"/>
      <c r="F28" s="31"/>
      <c r="G28" s="33"/>
    </row>
    <row r="29" spans="1:7" ht="13.5" thickBot="1">
      <c r="A29" s="24" t="s">
        <v>2</v>
      </c>
      <c r="B29" s="25"/>
      <c r="C29" s="26"/>
      <c r="D29" s="26">
        <f>+D10-D27</f>
        <v>274000</v>
      </c>
      <c r="E29" s="32"/>
      <c r="F29" s="32"/>
      <c r="G29" s="34"/>
    </row>
    <row r="30" ht="13.5" thickTop="1"/>
  </sheetData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3">
      <selection activeCell="C37" sqref="C37"/>
    </sheetView>
  </sheetViews>
  <sheetFormatPr defaultColWidth="9.140625" defaultRowHeight="12.75"/>
  <cols>
    <col min="2" max="2" width="30.7109375" style="0" customWidth="1"/>
    <col min="3" max="4" width="10.7109375" style="0" customWidth="1"/>
    <col min="5" max="5" width="8.7109375" style="0" customWidth="1"/>
  </cols>
  <sheetData>
    <row r="1" spans="1:5" ht="20.25">
      <c r="A1" s="8" t="str">
        <f>RegIncome!A1</f>
        <v>Rusty Castings</v>
      </c>
      <c r="E1" s="63"/>
    </row>
    <row r="2" ht="12.75">
      <c r="A2" s="7" t="str">
        <f>RegIncome!A4</f>
        <v>File: SGMU I:\MAFall01\RustySolution.XLS</v>
      </c>
    </row>
    <row r="4" spans="1:4" ht="20.25">
      <c r="A4" s="16" t="str">
        <f>A1</f>
        <v>Rusty Castings</v>
      </c>
      <c r="B4" s="9"/>
      <c r="C4" s="9"/>
      <c r="D4" s="9"/>
    </row>
    <row r="5" spans="1:4" ht="18">
      <c r="A5" s="27" t="s">
        <v>31</v>
      </c>
      <c r="B5" s="9"/>
      <c r="C5" s="9"/>
      <c r="D5" s="9"/>
    </row>
    <row r="6" spans="1:4" ht="15.75">
      <c r="A6" s="17" t="str">
        <f>RegIncome!A3</f>
        <v>Year Ended Decmeber 31, 2000</v>
      </c>
      <c r="B6" s="9"/>
      <c r="C6" s="9"/>
      <c r="D6" s="9"/>
    </row>
    <row r="7" spans="1:4" ht="15.75">
      <c r="A7" s="17"/>
      <c r="B7" s="9"/>
      <c r="C7" s="9"/>
      <c r="D7" s="9"/>
    </row>
    <row r="8" spans="1:4" ht="15.75">
      <c r="A8" s="17"/>
      <c r="B8" s="9"/>
      <c r="C8" s="9"/>
      <c r="D8" s="9"/>
    </row>
    <row r="9" spans="1:5" ht="15.75">
      <c r="A9" s="17"/>
      <c r="B9" s="9"/>
      <c r="C9" s="50" t="s">
        <v>11</v>
      </c>
      <c r="D9" s="50"/>
      <c r="E9" s="52" t="s">
        <v>0</v>
      </c>
    </row>
    <row r="10" spans="1:4" ht="12.75">
      <c r="A10" s="10"/>
      <c r="B10" s="10"/>
      <c r="C10" s="10"/>
      <c r="D10" s="10"/>
    </row>
    <row r="11" spans="1:5" ht="12.75">
      <c r="A11" s="10" t="s">
        <v>8</v>
      </c>
      <c r="B11" s="10"/>
      <c r="C11" s="13"/>
      <c r="D11" s="46"/>
      <c r="E11" s="46">
        <v>55000</v>
      </c>
    </row>
    <row r="12" spans="1:4" ht="12.75">
      <c r="A12" s="10"/>
      <c r="B12" s="10"/>
      <c r="C12" s="11"/>
      <c r="D12" s="10"/>
    </row>
    <row r="13" spans="1:5" ht="12.75">
      <c r="A13" s="10" t="s">
        <v>1</v>
      </c>
      <c r="B13" s="10"/>
      <c r="C13" s="13"/>
      <c r="D13" s="11">
        <v>4175000</v>
      </c>
      <c r="E13" s="1">
        <f>+D13/E$11</f>
        <v>75.9090909090909</v>
      </c>
    </row>
    <row r="14" spans="1:4" ht="12.75">
      <c r="A14" s="10"/>
      <c r="B14" s="10"/>
      <c r="C14" s="11"/>
      <c r="D14" s="11"/>
    </row>
    <row r="15" spans="1:4" ht="12.75">
      <c r="A15" s="10" t="s">
        <v>41</v>
      </c>
      <c r="B15" s="10"/>
      <c r="C15" s="11"/>
      <c r="D15" s="11"/>
    </row>
    <row r="16" spans="1:5" ht="12.75">
      <c r="A16" s="10"/>
      <c r="B16" s="10" t="s">
        <v>122</v>
      </c>
      <c r="C16" s="11">
        <v>2025000</v>
      </c>
      <c r="D16" s="11"/>
      <c r="E16" s="1">
        <f>+C16/E$11</f>
        <v>36.81818181818182</v>
      </c>
    </row>
    <row r="17" spans="1:5" ht="12.75">
      <c r="A17" s="10"/>
      <c r="B17" s="10" t="s">
        <v>132</v>
      </c>
      <c r="C17" s="11">
        <v>208750</v>
      </c>
      <c r="D17" s="11"/>
      <c r="E17" s="1">
        <f>+C17/E$11</f>
        <v>3.7954545454545454</v>
      </c>
    </row>
    <row r="18" spans="1:5" ht="12.75">
      <c r="A18" s="10"/>
      <c r="B18" s="10" t="s">
        <v>124</v>
      </c>
      <c r="C18" s="12">
        <v>813750</v>
      </c>
      <c r="D18" s="12"/>
      <c r="E18" s="29">
        <f>+C18/E$11</f>
        <v>14.795454545454545</v>
      </c>
    </row>
    <row r="19" spans="1:5" ht="12.75">
      <c r="A19" s="10"/>
      <c r="B19" s="10" t="s">
        <v>33</v>
      </c>
      <c r="D19" s="47">
        <f>SUM(C16:C18)</f>
        <v>3047500</v>
      </c>
      <c r="E19" s="1">
        <f>+D19/E$11</f>
        <v>55.40909090909091</v>
      </c>
    </row>
    <row r="20" spans="1:4" ht="12.75">
      <c r="A20" s="10"/>
      <c r="B20" s="10"/>
      <c r="C20" s="11"/>
      <c r="D20" s="11"/>
    </row>
    <row r="21" spans="1:4" ht="12.75">
      <c r="A21" s="10" t="s">
        <v>42</v>
      </c>
      <c r="B21" s="10"/>
      <c r="C21" s="11"/>
      <c r="D21" s="11"/>
    </row>
    <row r="22" spans="1:4" ht="12.75">
      <c r="A22" s="10"/>
      <c r="B22" s="10" t="s">
        <v>125</v>
      </c>
      <c r="C22" s="11">
        <v>130400</v>
      </c>
      <c r="D22" s="11"/>
    </row>
    <row r="23" spans="1:5" ht="12.75">
      <c r="A23" s="10"/>
      <c r="B23" s="10" t="s">
        <v>123</v>
      </c>
      <c r="C23" s="12">
        <v>74000</v>
      </c>
      <c r="D23" s="12"/>
      <c r="E23" s="57"/>
    </row>
    <row r="24" spans="1:5" ht="12.75">
      <c r="A24" s="10"/>
      <c r="B24" t="s">
        <v>43</v>
      </c>
      <c r="D24" s="13">
        <f>SUM(C22:C23)</f>
        <v>204400</v>
      </c>
      <c r="E24" s="1">
        <f>+D24/E$11</f>
        <v>3.7163636363636363</v>
      </c>
    </row>
    <row r="25" spans="1:4" ht="12.75">
      <c r="A25" s="10"/>
      <c r="C25" s="13"/>
      <c r="D25" s="13"/>
    </row>
    <row r="26" spans="1:4" ht="12.75">
      <c r="A26" s="10"/>
      <c r="C26" s="13"/>
      <c r="D26" s="13"/>
    </row>
    <row r="27" spans="1:4" ht="12.75">
      <c r="A27" s="10"/>
      <c r="C27" s="13"/>
      <c r="D27" s="13"/>
    </row>
    <row r="28" spans="1:5" ht="12.75">
      <c r="A28" s="10" t="s">
        <v>34</v>
      </c>
      <c r="B28" s="10"/>
      <c r="D28" s="11">
        <f>+D13-D19-D24</f>
        <v>923100</v>
      </c>
      <c r="E28" s="30">
        <f>+D28/E$11</f>
        <v>16.783636363636365</v>
      </c>
    </row>
    <row r="29" spans="1:5" ht="12.75">
      <c r="A29" s="10" t="s">
        <v>35</v>
      </c>
      <c r="B29" s="10"/>
      <c r="D29" s="41">
        <f>+D28/D13</f>
        <v>0.22110179640718564</v>
      </c>
      <c r="E29" s="30"/>
    </row>
    <row r="30" spans="1:4" ht="12.75">
      <c r="A30" s="10"/>
      <c r="B30" s="10"/>
      <c r="C30" s="11"/>
      <c r="D30" s="11"/>
    </row>
    <row r="31" spans="1:4" ht="12.75">
      <c r="A31" s="10" t="s">
        <v>58</v>
      </c>
      <c r="B31" s="10"/>
      <c r="C31" s="11"/>
      <c r="D31" s="11"/>
    </row>
    <row r="32" spans="1:5" ht="12.75">
      <c r="A32" s="10"/>
      <c r="B32" s="10" t="s">
        <v>126</v>
      </c>
      <c r="C32" s="40">
        <v>80000</v>
      </c>
      <c r="D32" s="40"/>
      <c r="E32" s="30">
        <f>+C32/E$11</f>
        <v>1.4545454545454546</v>
      </c>
    </row>
    <row r="33" spans="1:5" ht="12.75">
      <c r="A33" s="10"/>
      <c r="B33" s="10" t="s">
        <v>127</v>
      </c>
      <c r="C33" s="11">
        <v>410000</v>
      </c>
      <c r="D33" s="11"/>
      <c r="E33" s="1">
        <f>+C33/E$11</f>
        <v>7.454545454545454</v>
      </c>
    </row>
    <row r="34" spans="1:5" ht="12.75">
      <c r="A34" s="10"/>
      <c r="B34" s="10" t="s">
        <v>128</v>
      </c>
      <c r="C34" s="12">
        <v>12500</v>
      </c>
      <c r="D34" s="12"/>
      <c r="E34" s="29">
        <f>+C34/E$11</f>
        <v>0.22727272727272727</v>
      </c>
    </row>
    <row r="35" spans="1:5" ht="12.75">
      <c r="A35" s="10"/>
      <c r="B35" s="10" t="s">
        <v>36</v>
      </c>
      <c r="D35" s="47">
        <f>SUM(C30:C34)</f>
        <v>502500</v>
      </c>
      <c r="E35" s="30">
        <f>+D35/E$11</f>
        <v>9.136363636363637</v>
      </c>
    </row>
    <row r="36" spans="1:4" ht="12.75">
      <c r="A36" s="10"/>
      <c r="B36" s="10"/>
      <c r="C36" s="11"/>
      <c r="D36" s="11"/>
    </row>
    <row r="37" spans="1:4" ht="12.75">
      <c r="A37" s="10"/>
      <c r="B37" s="10" t="s">
        <v>44</v>
      </c>
      <c r="C37" s="11"/>
      <c r="D37" s="11"/>
    </row>
    <row r="38" spans="1:4" ht="12.75">
      <c r="A38" s="10"/>
      <c r="B38" s="10"/>
      <c r="C38" s="11"/>
      <c r="D38" s="11"/>
    </row>
    <row r="39" spans="1:5" ht="12.75">
      <c r="A39" s="10" t="s">
        <v>37</v>
      </c>
      <c r="B39" s="10"/>
      <c r="D39" s="11">
        <f>+D28-D35</f>
        <v>420600</v>
      </c>
      <c r="E39" s="30">
        <f>+D39/E$11</f>
        <v>7.647272727272727</v>
      </c>
    </row>
    <row r="40" spans="1:4" ht="12.75">
      <c r="A40" s="10"/>
      <c r="B40" s="10"/>
      <c r="C40" s="11"/>
      <c r="D40" s="11"/>
    </row>
    <row r="41" spans="1:4" ht="12.75">
      <c r="A41" s="10" t="s">
        <v>38</v>
      </c>
      <c r="B41" s="10"/>
      <c r="C41" s="11"/>
      <c r="D41" s="11"/>
    </row>
    <row r="42" spans="1:4" ht="12.75">
      <c r="A42" s="10"/>
      <c r="B42" s="10" t="s">
        <v>133</v>
      </c>
      <c r="C42" s="11">
        <v>30400</v>
      </c>
      <c r="D42" s="11"/>
    </row>
    <row r="43" spans="1:4" ht="12.75">
      <c r="A43" s="10"/>
      <c r="B43" s="10" t="s">
        <v>130</v>
      </c>
      <c r="C43" s="11">
        <v>13100</v>
      </c>
      <c r="D43" s="11"/>
    </row>
    <row r="44" spans="1:5" ht="12.75">
      <c r="A44" s="10"/>
      <c r="B44" s="10" t="s">
        <v>131</v>
      </c>
      <c r="C44" s="15">
        <v>103100</v>
      </c>
      <c r="D44" s="15"/>
      <c r="E44" s="57"/>
    </row>
    <row r="45" spans="1:5" ht="12.75">
      <c r="A45" s="10"/>
      <c r="B45" s="10" t="s">
        <v>39</v>
      </c>
      <c r="D45" s="48">
        <f>SUM(C42:C44)</f>
        <v>146600</v>
      </c>
      <c r="E45" s="30">
        <f>+D45/E$11</f>
        <v>2.6654545454545455</v>
      </c>
    </row>
    <row r="46" spans="1:4" ht="12.75">
      <c r="A46" s="10"/>
      <c r="B46" s="10"/>
      <c r="D46" s="11"/>
    </row>
    <row r="47" spans="1:5" ht="13.5" thickBot="1">
      <c r="A47" s="10" t="s">
        <v>2</v>
      </c>
      <c r="B47" s="10"/>
      <c r="D47" s="42">
        <f>+D39-D45</f>
        <v>274000</v>
      </c>
      <c r="E47" s="30">
        <f>+D47/E$11</f>
        <v>4.9818181818181815</v>
      </c>
    </row>
    <row r="48" ht="13.5" thickTop="1"/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6">
      <selection activeCell="G24" sqref="G24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Rusty Castings</v>
      </c>
    </row>
    <row r="2" ht="12.75">
      <c r="A2" s="7" t="str">
        <f>RegIncome!A4</f>
        <v>File: SGMU I:\MAFall01\RustySolution.XLS</v>
      </c>
    </row>
    <row r="4" spans="1:5" ht="20.25">
      <c r="A4" s="16" t="str">
        <f>A1</f>
        <v>Rusty Castings</v>
      </c>
      <c r="B4" s="9"/>
      <c r="C4" s="9"/>
      <c r="D4" s="9"/>
      <c r="E4" s="9"/>
    </row>
    <row r="5" spans="1:5" ht="18">
      <c r="A5" s="27" t="s">
        <v>73</v>
      </c>
      <c r="B5" s="9"/>
      <c r="C5" s="9"/>
      <c r="D5" s="9"/>
      <c r="E5" s="9"/>
    </row>
    <row r="6" spans="1:5" ht="15.75">
      <c r="A6" s="17" t="str">
        <f>RegIncome!A3</f>
        <v>Year Ended Decmeber 31, 2000</v>
      </c>
      <c r="B6" s="9"/>
      <c r="C6" s="9"/>
      <c r="D6" s="9"/>
      <c r="E6" s="9"/>
    </row>
    <row r="7" spans="1:5" ht="15.75">
      <c r="A7" s="17"/>
      <c r="B7" s="9"/>
      <c r="C7" s="9"/>
      <c r="D7" s="9"/>
      <c r="E7" s="9"/>
    </row>
    <row r="8" spans="1:8" ht="15.75">
      <c r="A8" s="17"/>
      <c r="B8" s="9"/>
      <c r="C8" s="9"/>
      <c r="D8" s="9"/>
      <c r="E8" s="9"/>
      <c r="F8" s="52" t="s">
        <v>0</v>
      </c>
      <c r="G8" s="43"/>
      <c r="H8" s="43"/>
    </row>
    <row r="9" spans="1:8" ht="15.75">
      <c r="A9" s="17"/>
      <c r="B9" s="9"/>
      <c r="C9" s="50" t="s">
        <v>11</v>
      </c>
      <c r="D9" s="51" t="s">
        <v>12</v>
      </c>
      <c r="E9" s="51" t="s">
        <v>13</v>
      </c>
      <c r="F9" s="50" t="s">
        <v>11</v>
      </c>
      <c r="G9" s="51" t="s">
        <v>12</v>
      </c>
      <c r="H9" s="51" t="s">
        <v>13</v>
      </c>
    </row>
    <row r="10" spans="1:5" ht="12.75">
      <c r="A10" s="10"/>
      <c r="B10" s="10"/>
      <c r="C10" s="10"/>
      <c r="D10" s="10"/>
      <c r="E10" s="10"/>
    </row>
    <row r="11" spans="1:8" ht="12.75">
      <c r="A11" s="10" t="s">
        <v>8</v>
      </c>
      <c r="B11" s="10"/>
      <c r="C11" s="46">
        <v>55000</v>
      </c>
      <c r="D11" s="46">
        <v>10000</v>
      </c>
      <c r="E11" s="46">
        <v>45000</v>
      </c>
      <c r="F11" s="58"/>
      <c r="G11" s="46">
        <v>125</v>
      </c>
      <c r="H11" s="46">
        <v>65</v>
      </c>
    </row>
    <row r="12" spans="1:5" ht="12.75">
      <c r="A12" s="10"/>
      <c r="B12" s="10"/>
      <c r="C12" s="10"/>
      <c r="D12" s="10"/>
      <c r="E12" s="10"/>
    </row>
    <row r="13" spans="1:8" ht="12.75">
      <c r="A13" s="10" t="s">
        <v>1</v>
      </c>
      <c r="B13" s="10"/>
      <c r="C13" s="11">
        <v>4175000</v>
      </c>
      <c r="D13" s="11">
        <v>1250000</v>
      </c>
      <c r="E13" s="11">
        <v>2925000</v>
      </c>
      <c r="F13" s="1">
        <f>+C13/C$11</f>
        <v>75.9090909090909</v>
      </c>
      <c r="G13" s="1">
        <f>+D13/D$11</f>
        <v>125</v>
      </c>
      <c r="H13" s="1">
        <f>+E13/E$11</f>
        <v>65</v>
      </c>
    </row>
    <row r="14" spans="1:5" ht="12.75">
      <c r="A14" s="10"/>
      <c r="B14" s="10"/>
      <c r="C14" s="11"/>
      <c r="D14" s="11"/>
      <c r="E14" s="11"/>
    </row>
    <row r="15" spans="1:5" ht="12.75">
      <c r="A15" s="10" t="s">
        <v>41</v>
      </c>
      <c r="B15" s="10"/>
      <c r="C15" s="11"/>
      <c r="D15" s="11"/>
      <c r="E15" s="11"/>
    </row>
    <row r="16" spans="1:8" ht="12.75">
      <c r="A16" s="10"/>
      <c r="B16" s="10" t="s">
        <v>122</v>
      </c>
      <c r="C16" s="11">
        <f>SUM(D16+E16)</f>
        <v>2025000</v>
      </c>
      <c r="D16" s="11">
        <v>450000</v>
      </c>
      <c r="E16" s="11">
        <v>1575000</v>
      </c>
      <c r="F16" s="1">
        <f>+C16/C$11</f>
        <v>36.81818181818182</v>
      </c>
      <c r="G16" s="1">
        <f aca="true" t="shared" si="0" ref="G16:H19">+D16/D$11</f>
        <v>45</v>
      </c>
      <c r="H16" s="1">
        <f t="shared" si="0"/>
        <v>35</v>
      </c>
    </row>
    <row r="17" spans="1:8" ht="12.75">
      <c r="A17" s="10"/>
      <c r="B17" s="10" t="s">
        <v>124</v>
      </c>
      <c r="C17" s="11">
        <f>SUM(D17+E17)</f>
        <v>813750</v>
      </c>
      <c r="D17" s="11">
        <v>375000</v>
      </c>
      <c r="E17" s="11">
        <v>438750</v>
      </c>
      <c r="F17" s="1">
        <f>+C17/C$11</f>
        <v>14.795454545454545</v>
      </c>
      <c r="G17" s="1">
        <f t="shared" si="0"/>
        <v>37.5</v>
      </c>
      <c r="H17" s="1">
        <f t="shared" si="0"/>
        <v>9.75</v>
      </c>
    </row>
    <row r="18" spans="1:8" ht="12.75">
      <c r="A18" s="10"/>
      <c r="B18" s="10" t="s">
        <v>132</v>
      </c>
      <c r="C18" s="12">
        <v>208750</v>
      </c>
      <c r="D18" s="12">
        <v>62500</v>
      </c>
      <c r="E18" s="12">
        <v>146250</v>
      </c>
      <c r="F18" s="29">
        <f>+C18/C$11</f>
        <v>3.7954545454545454</v>
      </c>
      <c r="G18" s="29">
        <f>D18/E$11</f>
        <v>1.3888888888888888</v>
      </c>
      <c r="H18" s="29">
        <f t="shared" si="0"/>
        <v>3.25</v>
      </c>
    </row>
    <row r="19" spans="1:8" ht="12.75">
      <c r="A19" s="10"/>
      <c r="B19" s="10" t="s">
        <v>33</v>
      </c>
      <c r="C19" s="47">
        <f>SUM(C16:C18)</f>
        <v>3047500</v>
      </c>
      <c r="D19" s="47">
        <f>SUM(D16:D18)</f>
        <v>887500</v>
      </c>
      <c r="E19" s="47">
        <f>SUM(E16:E18)</f>
        <v>2160000</v>
      </c>
      <c r="F19" s="1">
        <f>+C19/C$11</f>
        <v>55.40909090909091</v>
      </c>
      <c r="G19" s="1">
        <f t="shared" si="0"/>
        <v>88.75</v>
      </c>
      <c r="H19" s="1">
        <f t="shared" si="0"/>
        <v>48</v>
      </c>
    </row>
    <row r="20" spans="1:4" ht="12.75">
      <c r="A20" s="10"/>
      <c r="B20" s="10"/>
      <c r="C20" s="11"/>
      <c r="D20" s="11"/>
    </row>
    <row r="21" spans="1:4" ht="12.75">
      <c r="A21" s="10" t="s">
        <v>42</v>
      </c>
      <c r="B21" s="10"/>
      <c r="C21" s="11"/>
      <c r="D21" s="11"/>
    </row>
    <row r="22" spans="1:5" ht="12.75">
      <c r="A22" s="10"/>
      <c r="B22" s="10" t="s">
        <v>17</v>
      </c>
      <c r="C22" s="11">
        <v>74000</v>
      </c>
      <c r="D22" s="11"/>
      <c r="E22" s="13"/>
    </row>
    <row r="23" spans="1:8" ht="12.75">
      <c r="A23" s="10"/>
      <c r="B23" s="10" t="s">
        <v>21</v>
      </c>
      <c r="C23" s="12">
        <v>130400</v>
      </c>
      <c r="D23" s="12"/>
      <c r="E23" s="57"/>
      <c r="F23" s="57"/>
      <c r="G23" s="57"/>
      <c r="H23" s="57"/>
    </row>
    <row r="24" spans="1:8" ht="12.75">
      <c r="A24" s="10"/>
      <c r="B24" t="s">
        <v>43</v>
      </c>
      <c r="C24" s="13">
        <f>SUM(C22:C23)</f>
        <v>204400</v>
      </c>
      <c r="D24" s="53" t="e">
        <f>C24*D26</f>
        <v>#VALUE!</v>
      </c>
      <c r="E24" s="53" t="e">
        <f>C24*E26</f>
        <v>#VALUE!</v>
      </c>
      <c r="F24" s="1">
        <f>+C24/C$11</f>
        <v>3.7163636363636363</v>
      </c>
      <c r="G24" s="1" t="e">
        <f>+D24/D$11</f>
        <v>#VALUE!</v>
      </c>
      <c r="H24" s="1" t="e">
        <f>+E24/E$11</f>
        <v>#VALUE!</v>
      </c>
    </row>
    <row r="25" spans="1:3" ht="12.75">
      <c r="A25" s="10"/>
      <c r="C25" s="13"/>
    </row>
    <row r="26" spans="1:5" ht="12.75">
      <c r="A26" s="10"/>
      <c r="B26" t="s">
        <v>44</v>
      </c>
      <c r="C26" s="13"/>
      <c r="D26" s="65" t="s">
        <v>110</v>
      </c>
      <c r="E26" s="65" t="s">
        <v>110</v>
      </c>
    </row>
    <row r="27" spans="1:5" ht="12.75">
      <c r="A27" s="10"/>
      <c r="C27" s="13"/>
      <c r="D27" s="35"/>
      <c r="E27" s="35"/>
    </row>
    <row r="28" spans="1:8" ht="12.75">
      <c r="A28" s="10" t="s">
        <v>34</v>
      </c>
      <c r="B28" s="10"/>
      <c r="C28" s="11">
        <f>+C13-C19-C24</f>
        <v>923100</v>
      </c>
      <c r="D28" s="11" t="e">
        <f>+D13-D19-D24</f>
        <v>#VALUE!</v>
      </c>
      <c r="E28" s="11" t="e">
        <f>+E13-E19-E24</f>
        <v>#VALUE!</v>
      </c>
      <c r="F28" s="30">
        <f>+C28/C$11</f>
        <v>16.783636363636365</v>
      </c>
      <c r="G28" s="30" t="e">
        <f>+D28/D$11</f>
        <v>#VALUE!</v>
      </c>
      <c r="H28" s="30" t="e">
        <f>+E28/E$11</f>
        <v>#VALUE!</v>
      </c>
    </row>
    <row r="29" spans="1:8" ht="12.75">
      <c r="A29" s="10" t="s">
        <v>35</v>
      </c>
      <c r="B29" s="10"/>
      <c r="C29" s="41">
        <f>+C28/C13</f>
        <v>0.22110179640718564</v>
      </c>
      <c r="D29" s="41" t="e">
        <f>+D28/D13</f>
        <v>#VALUE!</v>
      </c>
      <c r="E29" s="41" t="e">
        <f>+E28/E13</f>
        <v>#VALUE!</v>
      </c>
      <c r="F29" s="30"/>
      <c r="G29" s="30"/>
      <c r="H29" s="30"/>
    </row>
    <row r="30" spans="1:5" ht="12.75">
      <c r="A30" s="10"/>
      <c r="B30" s="10"/>
      <c r="C30" s="11"/>
      <c r="D30" s="11"/>
      <c r="E30" s="11"/>
    </row>
    <row r="31" spans="1:5" ht="12.75">
      <c r="A31" s="10" t="s">
        <v>58</v>
      </c>
      <c r="B31" s="10"/>
      <c r="C31" s="11"/>
      <c r="D31" s="11"/>
      <c r="E31" s="11"/>
    </row>
    <row r="32" spans="1:8" ht="12.75">
      <c r="A32" s="10"/>
      <c r="B32" s="10" t="s">
        <v>126</v>
      </c>
      <c r="C32" s="40">
        <v>80000</v>
      </c>
      <c r="D32" s="40"/>
      <c r="E32" s="11"/>
      <c r="F32" s="30">
        <f>+C32/C$11</f>
        <v>1.4545454545454546</v>
      </c>
      <c r="G32" s="30">
        <f aca="true" t="shared" si="1" ref="G32:H35">+D32/D$11</f>
        <v>0</v>
      </c>
      <c r="H32" s="30">
        <f t="shared" si="1"/>
        <v>0</v>
      </c>
    </row>
    <row r="33" spans="1:8" ht="12.75">
      <c r="A33" s="10"/>
      <c r="B33" s="10" t="s">
        <v>127</v>
      </c>
      <c r="C33" s="11">
        <v>410000</v>
      </c>
      <c r="D33" s="11"/>
      <c r="E33" s="11"/>
      <c r="F33" s="1">
        <f>+C33/C$11</f>
        <v>7.454545454545454</v>
      </c>
      <c r="G33" s="1">
        <f t="shared" si="1"/>
        <v>0</v>
      </c>
      <c r="H33" s="1">
        <f t="shared" si="1"/>
        <v>0</v>
      </c>
    </row>
    <row r="34" spans="1:8" ht="12.75">
      <c r="A34" s="10"/>
      <c r="B34" s="10" t="s">
        <v>128</v>
      </c>
      <c r="C34" s="12">
        <v>12500</v>
      </c>
      <c r="D34" s="12"/>
      <c r="E34" s="12"/>
      <c r="F34" s="29">
        <f>+C34/C$11</f>
        <v>0.22727272727272727</v>
      </c>
      <c r="G34" s="29">
        <f t="shared" si="1"/>
        <v>0</v>
      </c>
      <c r="H34" s="29">
        <f t="shared" si="1"/>
        <v>0</v>
      </c>
    </row>
    <row r="35" spans="1:8" ht="12.75">
      <c r="A35" s="10"/>
      <c r="B35" s="10" t="s">
        <v>36</v>
      </c>
      <c r="C35" s="47">
        <f>SUM(C30:C34)</f>
        <v>502500</v>
      </c>
      <c r="D35" s="53" t="e">
        <f>C35*D37</f>
        <v>#VALUE!</v>
      </c>
      <c r="E35" s="53" t="e">
        <f>C35*E37</f>
        <v>#VALUE!</v>
      </c>
      <c r="F35" s="30">
        <f>+C35/C$11</f>
        <v>9.136363636363637</v>
      </c>
      <c r="G35" s="30" t="e">
        <f t="shared" si="1"/>
        <v>#VALUE!</v>
      </c>
      <c r="H35" s="30" t="e">
        <f t="shared" si="1"/>
        <v>#VALUE!</v>
      </c>
    </row>
    <row r="36" spans="1:4" ht="12.75">
      <c r="A36" s="10"/>
      <c r="B36" s="10"/>
      <c r="C36" s="11"/>
      <c r="D36" s="11"/>
    </row>
    <row r="37" spans="1:5" ht="12.75">
      <c r="A37" s="10"/>
      <c r="B37" s="10" t="s">
        <v>44</v>
      </c>
      <c r="C37" s="11"/>
      <c r="D37" s="54" t="str">
        <f>+D26</f>
        <v>enter formula</v>
      </c>
      <c r="E37" s="55" t="str">
        <f>+E26</f>
        <v>enter formula</v>
      </c>
    </row>
    <row r="38" spans="1:4" ht="12.75">
      <c r="A38" s="10"/>
      <c r="B38" s="10"/>
      <c r="C38" s="11"/>
      <c r="D38" s="11"/>
    </row>
    <row r="39" spans="1:8" ht="12.75">
      <c r="A39" s="10" t="s">
        <v>37</v>
      </c>
      <c r="B39" s="10"/>
      <c r="C39" s="11">
        <f>+C28-C35</f>
        <v>420600</v>
      </c>
      <c r="D39" s="11" t="e">
        <f>+D28-D35</f>
        <v>#VALUE!</v>
      </c>
      <c r="E39" s="11" t="e">
        <f>+E28-E35</f>
        <v>#VALUE!</v>
      </c>
      <c r="F39" s="30">
        <f>+C39/C$11</f>
        <v>7.647272727272727</v>
      </c>
      <c r="G39" s="30" t="e">
        <f>+D39/D$11</f>
        <v>#VALUE!</v>
      </c>
      <c r="H39" s="30" t="e">
        <f>+E39/E$11</f>
        <v>#VALUE!</v>
      </c>
    </row>
    <row r="40" spans="1:5" ht="12.75">
      <c r="A40" s="10"/>
      <c r="B40" s="10"/>
      <c r="C40" s="11"/>
      <c r="D40" s="11"/>
      <c r="E40" s="11"/>
    </row>
    <row r="41" spans="1:5" ht="12.75">
      <c r="A41" s="10" t="s">
        <v>38</v>
      </c>
      <c r="B41" s="10"/>
      <c r="C41" s="11"/>
      <c r="D41" s="11"/>
      <c r="E41" s="11"/>
    </row>
    <row r="42" spans="1:5" ht="12.75">
      <c r="A42" s="10"/>
      <c r="B42" s="10" t="s">
        <v>133</v>
      </c>
      <c r="C42" s="11">
        <v>30400</v>
      </c>
      <c r="D42" s="11"/>
      <c r="E42" s="11"/>
    </row>
    <row r="43" spans="1:5" ht="12.75">
      <c r="A43" s="10"/>
      <c r="B43" s="10" t="s">
        <v>130</v>
      </c>
      <c r="C43" s="11">
        <v>13100</v>
      </c>
      <c r="D43" s="11"/>
      <c r="E43" s="11"/>
    </row>
    <row r="44" spans="1:8" ht="12.75">
      <c r="A44" s="10"/>
      <c r="B44" s="10" t="s">
        <v>131</v>
      </c>
      <c r="C44" s="15">
        <v>103100</v>
      </c>
      <c r="D44" s="15"/>
      <c r="E44" s="12"/>
      <c r="F44" s="57"/>
      <c r="G44" s="57"/>
      <c r="H44" s="57"/>
    </row>
    <row r="45" spans="1:6" ht="12.75">
      <c r="A45" s="10"/>
      <c r="B45" s="10" t="s">
        <v>39</v>
      </c>
      <c r="C45" s="48">
        <f>SUM(C42:C44)</f>
        <v>146600</v>
      </c>
      <c r="D45" s="56"/>
      <c r="F45" s="30">
        <f>+C45/C$11</f>
        <v>2.6654545454545455</v>
      </c>
    </row>
    <row r="46" spans="1:4" ht="12.75">
      <c r="A46" s="10"/>
      <c r="B46" s="10"/>
      <c r="C46" s="11"/>
      <c r="D46" s="11"/>
    </row>
    <row r="47" spans="1:6" ht="13.5" thickBot="1">
      <c r="A47" s="10" t="s">
        <v>2</v>
      </c>
      <c r="B47" s="10"/>
      <c r="C47" s="42">
        <f>+C39-C45</f>
        <v>274000</v>
      </c>
      <c r="D47" s="49"/>
      <c r="F47" s="30">
        <f>+C47/C$11</f>
        <v>4.9818181818181815</v>
      </c>
    </row>
    <row r="48" ht="13.5" thickTop="1"/>
  </sheetData>
  <printOptions/>
  <pageMargins left="0.5" right="0.5" top="1" bottom="1" header="0.5" footer="0.5"/>
  <pageSetup fitToHeight="2" fitToWidth="1" horizontalDpi="600" verticalDpi="600" orientation="portrait" scale="97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6">
      <selection activeCell="D47" sqref="D47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Rusty Castings</v>
      </c>
    </row>
    <row r="2" ht="12.75">
      <c r="A2" s="7" t="str">
        <f>RegIncome!A4</f>
        <v>File: SGMU I:\MAFall01\RustySolution.XLS</v>
      </c>
    </row>
    <row r="4" spans="1:5" ht="20.25">
      <c r="A4" s="16" t="str">
        <f>A1</f>
        <v>Rusty Castings</v>
      </c>
      <c r="B4" s="9"/>
      <c r="C4" s="9"/>
      <c r="D4" s="9"/>
      <c r="E4" s="9"/>
    </row>
    <row r="5" spans="1:5" ht="18">
      <c r="A5" s="27" t="s">
        <v>73</v>
      </c>
      <c r="B5" s="9"/>
      <c r="C5" s="9"/>
      <c r="D5" s="9"/>
      <c r="E5" s="9"/>
    </row>
    <row r="6" spans="1:5" ht="15.75">
      <c r="A6" s="17" t="str">
        <f>RegIncome!A3</f>
        <v>Year Ended Decmeber 31, 2000</v>
      </c>
      <c r="B6" s="9"/>
      <c r="C6" s="9"/>
      <c r="D6" s="9"/>
      <c r="E6" s="9"/>
    </row>
    <row r="7" spans="1:5" ht="15.75">
      <c r="A7" s="17"/>
      <c r="B7" s="9"/>
      <c r="C7" s="9"/>
      <c r="D7" s="9"/>
      <c r="E7" s="9"/>
    </row>
    <row r="8" spans="1:8" ht="15.75">
      <c r="A8" s="17"/>
      <c r="B8" s="9"/>
      <c r="C8" s="9"/>
      <c r="D8" s="9"/>
      <c r="E8" s="9"/>
      <c r="F8" s="52" t="s">
        <v>0</v>
      </c>
      <c r="G8" s="43"/>
      <c r="H8" s="43"/>
    </row>
    <row r="9" spans="1:8" ht="15.75">
      <c r="A9" s="17"/>
      <c r="B9" s="9"/>
      <c r="C9" s="50" t="s">
        <v>11</v>
      </c>
      <c r="D9" s="51" t="s">
        <v>12</v>
      </c>
      <c r="E9" s="51" t="s">
        <v>13</v>
      </c>
      <c r="F9" s="50" t="s">
        <v>11</v>
      </c>
      <c r="G9" s="51" t="s">
        <v>12</v>
      </c>
      <c r="H9" s="51" t="s">
        <v>13</v>
      </c>
    </row>
    <row r="10" spans="1:5" ht="12.75">
      <c r="A10" s="10"/>
      <c r="B10" s="10"/>
      <c r="C10" s="10"/>
      <c r="D10" s="10"/>
      <c r="E10" s="10"/>
    </row>
    <row r="11" spans="1:5" ht="12.75">
      <c r="A11" s="10" t="s">
        <v>8</v>
      </c>
      <c r="B11" s="10"/>
      <c r="C11" s="46">
        <f>SUM(D11+E11)</f>
        <v>55000</v>
      </c>
      <c r="D11" s="46">
        <v>10000</v>
      </c>
      <c r="E11" s="46">
        <v>45000</v>
      </c>
    </row>
    <row r="12" spans="1:5" ht="12.75">
      <c r="A12" s="10"/>
      <c r="B12" s="10"/>
      <c r="C12" s="10"/>
      <c r="D12" s="10"/>
      <c r="E12" s="10"/>
    </row>
    <row r="13" spans="1:8" ht="12.75">
      <c r="A13" s="10" t="s">
        <v>1</v>
      </c>
      <c r="B13" s="10"/>
      <c r="C13" s="11">
        <f>SUM(D13+E13)</f>
        <v>4175000</v>
      </c>
      <c r="D13" s="11">
        <v>1250000</v>
      </c>
      <c r="E13" s="11">
        <v>2925000</v>
      </c>
      <c r="F13" s="1">
        <f>+C13/C$11</f>
        <v>75.9090909090909</v>
      </c>
      <c r="G13" s="1">
        <f>+D13/D$11</f>
        <v>125</v>
      </c>
      <c r="H13" s="1">
        <f>+E13/E$11</f>
        <v>65</v>
      </c>
    </row>
    <row r="14" spans="1:5" ht="12.75">
      <c r="A14" s="10"/>
      <c r="B14" s="10"/>
      <c r="C14" s="11"/>
      <c r="D14" s="11"/>
      <c r="E14" s="11"/>
    </row>
    <row r="15" spans="1:5" ht="12.75">
      <c r="A15" s="10" t="s">
        <v>41</v>
      </c>
      <c r="B15" s="10"/>
      <c r="C15" s="11"/>
      <c r="D15" s="11"/>
      <c r="E15" s="11"/>
    </row>
    <row r="16" spans="1:8" ht="12.75">
      <c r="A16" s="10"/>
      <c r="B16" s="10" t="s">
        <v>122</v>
      </c>
      <c r="C16" s="11">
        <f>SUM(D16+E16)</f>
        <v>2025000</v>
      </c>
      <c r="D16" s="11">
        <v>450000</v>
      </c>
      <c r="E16" s="11">
        <v>1575000</v>
      </c>
      <c r="F16" s="1">
        <f aca="true" t="shared" si="0" ref="F16:H19">+C16/C$11</f>
        <v>36.81818181818182</v>
      </c>
      <c r="G16" s="1">
        <f t="shared" si="0"/>
        <v>45</v>
      </c>
      <c r="H16" s="1">
        <f t="shared" si="0"/>
        <v>35</v>
      </c>
    </row>
    <row r="17" spans="1:8" ht="12.75">
      <c r="A17" s="10"/>
      <c r="B17" s="10" t="s">
        <v>124</v>
      </c>
      <c r="C17" s="11">
        <f>SUM(D17+E17)</f>
        <v>813750</v>
      </c>
      <c r="D17" s="11">
        <v>375000</v>
      </c>
      <c r="E17" s="11">
        <v>438750</v>
      </c>
      <c r="F17" s="1">
        <f t="shared" si="0"/>
        <v>14.795454545454545</v>
      </c>
      <c r="G17" s="1">
        <f t="shared" si="0"/>
        <v>37.5</v>
      </c>
      <c r="H17" s="1">
        <f t="shared" si="0"/>
        <v>9.75</v>
      </c>
    </row>
    <row r="18" spans="1:8" ht="12.75">
      <c r="A18" s="10"/>
      <c r="B18" s="10" t="s">
        <v>132</v>
      </c>
      <c r="C18" s="12">
        <f>SUM(D18+E18)</f>
        <v>208750</v>
      </c>
      <c r="D18" s="12">
        <v>62500</v>
      </c>
      <c r="E18" s="12">
        <v>146250</v>
      </c>
      <c r="F18" s="29">
        <f t="shared" si="0"/>
        <v>3.7954545454545454</v>
      </c>
      <c r="G18" s="29">
        <f t="shared" si="0"/>
        <v>6.25</v>
      </c>
      <c r="H18" s="29">
        <f t="shared" si="0"/>
        <v>3.25</v>
      </c>
    </row>
    <row r="19" spans="1:8" ht="12.75">
      <c r="A19" s="10"/>
      <c r="B19" s="10" t="s">
        <v>33</v>
      </c>
      <c r="C19" s="47">
        <f>SUM(C16:C18)</f>
        <v>3047500</v>
      </c>
      <c r="D19" s="47">
        <f>SUM(D16:D18)</f>
        <v>887500</v>
      </c>
      <c r="E19" s="47">
        <f>SUM(E16:E18)</f>
        <v>2160000</v>
      </c>
      <c r="F19" s="1">
        <f t="shared" si="0"/>
        <v>55.40909090909091</v>
      </c>
      <c r="G19" s="1">
        <f t="shared" si="0"/>
        <v>88.75</v>
      </c>
      <c r="H19" s="1">
        <f t="shared" si="0"/>
        <v>48</v>
      </c>
    </row>
    <row r="20" spans="1:4" ht="12.75">
      <c r="A20" s="10"/>
      <c r="B20" s="10"/>
      <c r="C20" s="11"/>
      <c r="D20" s="11"/>
    </row>
    <row r="21" spans="1:4" ht="12.75">
      <c r="A21" s="10" t="s">
        <v>42</v>
      </c>
      <c r="B21" s="10"/>
      <c r="C21" s="11"/>
      <c r="D21" s="11"/>
    </row>
    <row r="22" spans="1:4" ht="12.75">
      <c r="A22" s="10"/>
      <c r="B22" s="10" t="s">
        <v>123</v>
      </c>
      <c r="C22" s="11">
        <v>74000</v>
      </c>
      <c r="D22" s="11"/>
    </row>
    <row r="23" spans="1:8" ht="12.75">
      <c r="A23" s="10"/>
      <c r="B23" s="10" t="s">
        <v>134</v>
      </c>
      <c r="C23" s="12">
        <v>130400</v>
      </c>
      <c r="D23" s="12"/>
      <c r="E23" s="57"/>
      <c r="F23" s="57"/>
      <c r="G23" s="57"/>
      <c r="H23" s="57"/>
    </row>
    <row r="24" spans="1:8" ht="12.75">
      <c r="A24" s="10"/>
      <c r="B24" t="s">
        <v>43</v>
      </c>
      <c r="C24" s="13">
        <f>SUM(C22:C23)</f>
        <v>204400</v>
      </c>
      <c r="D24" s="53" t="e">
        <f>C24*D26</f>
        <v>#VALUE!</v>
      </c>
      <c r="E24" s="53" t="e">
        <f>C24*E26</f>
        <v>#VALUE!</v>
      </c>
      <c r="F24" s="1">
        <f>+C24/C$11</f>
        <v>3.7163636363636363</v>
      </c>
      <c r="G24" s="1" t="e">
        <f>+D24/D$11</f>
        <v>#VALUE!</v>
      </c>
      <c r="H24" s="1" t="e">
        <f>+E24/E$11</f>
        <v>#VALUE!</v>
      </c>
    </row>
    <row r="25" spans="1:3" ht="12.75">
      <c r="A25" s="10"/>
      <c r="C25" s="13"/>
    </row>
    <row r="26" spans="1:5" ht="12.75">
      <c r="A26" s="10"/>
      <c r="B26" t="s">
        <v>104</v>
      </c>
      <c r="C26" s="13"/>
      <c r="D26" s="65" t="s">
        <v>110</v>
      </c>
      <c r="E26" s="65" t="s">
        <v>110</v>
      </c>
    </row>
    <row r="27" spans="1:5" ht="12.75">
      <c r="A27" s="10"/>
      <c r="C27" s="13"/>
      <c r="D27" s="64"/>
      <c r="E27" s="64"/>
    </row>
    <row r="28" spans="1:8" ht="12.75">
      <c r="A28" s="10" t="s">
        <v>34</v>
      </c>
      <c r="B28" s="10"/>
      <c r="C28" s="11">
        <f>+C13-C19-C24</f>
        <v>923100</v>
      </c>
      <c r="D28" s="11" t="e">
        <f>+D13-D19-D24</f>
        <v>#VALUE!</v>
      </c>
      <c r="E28" s="11" t="e">
        <f>+E13-E19-E24</f>
        <v>#VALUE!</v>
      </c>
      <c r="F28" s="30">
        <f>+C28/C$11</f>
        <v>16.783636363636365</v>
      </c>
      <c r="G28" s="30" t="e">
        <f>+D28/D$11</f>
        <v>#VALUE!</v>
      </c>
      <c r="H28" s="30" t="e">
        <f>+E28/E$11</f>
        <v>#VALUE!</v>
      </c>
    </row>
    <row r="29" spans="1:8" ht="12.75">
      <c r="A29" s="10" t="s">
        <v>35</v>
      </c>
      <c r="B29" s="10"/>
      <c r="C29" s="41">
        <f>+C28/C13</f>
        <v>0.22110179640718564</v>
      </c>
      <c r="D29" s="41" t="e">
        <f>+D28/D13</f>
        <v>#VALUE!</v>
      </c>
      <c r="E29" s="41" t="e">
        <f>+E28/E13</f>
        <v>#VALUE!</v>
      </c>
      <c r="F29" s="30"/>
      <c r="G29" s="30"/>
      <c r="H29" s="30"/>
    </row>
    <row r="30" spans="1:5" ht="12.75">
      <c r="A30" s="10"/>
      <c r="B30" s="10"/>
      <c r="C30" s="11"/>
      <c r="D30" s="11"/>
      <c r="E30" s="11"/>
    </row>
    <row r="31" spans="1:5" ht="12.75">
      <c r="A31" s="10" t="s">
        <v>58</v>
      </c>
      <c r="B31" s="10"/>
      <c r="C31" s="11"/>
      <c r="D31" s="11"/>
      <c r="E31" s="11"/>
    </row>
    <row r="32" spans="1:8" ht="12.75">
      <c r="A32" s="10"/>
      <c r="B32" s="10" t="s">
        <v>126</v>
      </c>
      <c r="C32" s="40">
        <v>80000</v>
      </c>
      <c r="D32" s="40"/>
      <c r="E32" s="11"/>
      <c r="F32" s="30">
        <f aca="true" t="shared" si="1" ref="F32:H35">+C32/C$11</f>
        <v>1.4545454545454546</v>
      </c>
      <c r="G32" s="30">
        <f t="shared" si="1"/>
        <v>0</v>
      </c>
      <c r="H32" s="30">
        <f t="shared" si="1"/>
        <v>0</v>
      </c>
    </row>
    <row r="33" spans="1:8" ht="12.75">
      <c r="A33" s="10"/>
      <c r="B33" s="10" t="s">
        <v>127</v>
      </c>
      <c r="C33" s="11">
        <v>410000</v>
      </c>
      <c r="D33" s="11"/>
      <c r="E33" s="11"/>
      <c r="F33" s="1">
        <f t="shared" si="1"/>
        <v>7.454545454545454</v>
      </c>
      <c r="G33" s="1">
        <f t="shared" si="1"/>
        <v>0</v>
      </c>
      <c r="H33" s="1">
        <f t="shared" si="1"/>
        <v>0</v>
      </c>
    </row>
    <row r="34" spans="1:8" ht="12.75">
      <c r="A34" s="10"/>
      <c r="B34" s="10" t="s">
        <v>128</v>
      </c>
      <c r="C34" s="12">
        <v>12500</v>
      </c>
      <c r="D34" s="12"/>
      <c r="E34" s="12"/>
      <c r="F34" s="29">
        <f t="shared" si="1"/>
        <v>0.22727272727272727</v>
      </c>
      <c r="G34" s="29">
        <f t="shared" si="1"/>
        <v>0</v>
      </c>
      <c r="H34" s="29">
        <f t="shared" si="1"/>
        <v>0</v>
      </c>
    </row>
    <row r="35" spans="1:8" ht="12.75">
      <c r="A35" s="10"/>
      <c r="B35" s="10" t="s">
        <v>36</v>
      </c>
      <c r="C35" s="47">
        <f>SUM(C30:C34)</f>
        <v>502500</v>
      </c>
      <c r="D35" s="53" t="e">
        <f>C35*D37</f>
        <v>#VALUE!</v>
      </c>
      <c r="E35" s="53" t="e">
        <f>C35*E37</f>
        <v>#VALUE!</v>
      </c>
      <c r="F35" s="30">
        <f t="shared" si="1"/>
        <v>9.136363636363637</v>
      </c>
      <c r="G35" s="30" t="e">
        <f t="shared" si="1"/>
        <v>#VALUE!</v>
      </c>
      <c r="H35" s="30" t="e">
        <f t="shared" si="1"/>
        <v>#VALUE!</v>
      </c>
    </row>
    <row r="36" spans="1:4" ht="12.75">
      <c r="A36" s="10"/>
      <c r="B36" s="10"/>
      <c r="C36" s="11"/>
      <c r="D36" s="11"/>
    </row>
    <row r="37" spans="1:5" ht="12.75">
      <c r="A37" s="10"/>
      <c r="B37" t="s">
        <v>104</v>
      </c>
      <c r="C37" s="13"/>
      <c r="D37" s="65" t="s">
        <v>110</v>
      </c>
      <c r="E37" s="65" t="s">
        <v>110</v>
      </c>
    </row>
    <row r="38" spans="1:4" ht="12.75">
      <c r="A38" s="10"/>
      <c r="B38" s="10"/>
      <c r="C38" s="11"/>
      <c r="D38" s="11"/>
    </row>
    <row r="39" spans="1:8" ht="12.75">
      <c r="A39" s="10" t="s">
        <v>37</v>
      </c>
      <c r="B39" s="10"/>
      <c r="C39" s="11">
        <f>+C28-C35</f>
        <v>420600</v>
      </c>
      <c r="D39" s="11" t="e">
        <f>+D28-D35</f>
        <v>#VALUE!</v>
      </c>
      <c r="E39" s="11" t="e">
        <f>+E28-E35</f>
        <v>#VALUE!</v>
      </c>
      <c r="F39" s="30">
        <f>+C39/C$11</f>
        <v>7.647272727272727</v>
      </c>
      <c r="G39" s="30" t="e">
        <f>+D39/D$11</f>
        <v>#VALUE!</v>
      </c>
      <c r="H39" s="30" t="e">
        <f>+E39/E$11</f>
        <v>#VALUE!</v>
      </c>
    </row>
    <row r="40" spans="1:5" ht="12.75">
      <c r="A40" s="10"/>
      <c r="B40" s="10"/>
      <c r="C40" s="11"/>
      <c r="D40" s="11"/>
      <c r="E40" s="11"/>
    </row>
    <row r="41" spans="1:5" ht="12.75">
      <c r="A41" s="10" t="s">
        <v>38</v>
      </c>
      <c r="B41" s="10"/>
      <c r="C41" s="11"/>
      <c r="D41" s="11"/>
      <c r="E41" s="11"/>
    </row>
    <row r="42" spans="1:5" ht="12.75">
      <c r="A42" s="10"/>
      <c r="B42" s="10" t="s">
        <v>133</v>
      </c>
      <c r="C42" s="11">
        <v>30400</v>
      </c>
      <c r="D42" s="11"/>
      <c r="E42" s="11"/>
    </row>
    <row r="43" spans="1:5" ht="12.75">
      <c r="A43" s="10"/>
      <c r="B43" s="10" t="s">
        <v>135</v>
      </c>
      <c r="C43" s="11">
        <v>13100</v>
      </c>
      <c r="D43" s="11"/>
      <c r="E43" s="11"/>
    </row>
    <row r="44" spans="1:8" ht="12.75">
      <c r="A44" s="10"/>
      <c r="B44" s="10" t="s">
        <v>131</v>
      </c>
      <c r="C44" s="15">
        <v>103100</v>
      </c>
      <c r="D44" s="15"/>
      <c r="E44" s="12"/>
      <c r="F44" s="57"/>
      <c r="G44" s="57"/>
      <c r="H44" s="57"/>
    </row>
    <row r="45" spans="1:6" ht="12.75">
      <c r="A45" s="10"/>
      <c r="B45" s="10" t="s">
        <v>39</v>
      </c>
      <c r="C45" s="48">
        <f>SUM(C42:C44)</f>
        <v>146600</v>
      </c>
      <c r="D45" s="56"/>
      <c r="F45" s="30">
        <f>+C45/C$11</f>
        <v>2.6654545454545455</v>
      </c>
    </row>
    <row r="46" spans="1:4" ht="12.75">
      <c r="A46" s="10"/>
      <c r="B46" s="10"/>
      <c r="C46" s="11"/>
      <c r="D46" s="11"/>
    </row>
    <row r="47" spans="1:6" ht="13.5" thickBot="1">
      <c r="A47" s="10" t="s">
        <v>2</v>
      </c>
      <c r="B47" s="10"/>
      <c r="C47" s="42">
        <f>+C39-C45</f>
        <v>274000</v>
      </c>
      <c r="D47" s="49"/>
      <c r="F47" s="30">
        <f>+C47/C$11</f>
        <v>4.9818181818181815</v>
      </c>
    </row>
    <row r="48" ht="13.5" thickTop="1"/>
  </sheetData>
  <printOptions/>
  <pageMargins left="0.5" right="0.5" top="1" bottom="1" header="0.5" footer="0.5"/>
  <pageSetup fitToHeight="2" fitToWidth="1" horizontalDpi="600" verticalDpi="600" orientation="portrait" scale="97" r:id="rId1"/>
  <headerFooter alignWithMargins="0">
    <oddFooter>&amp;CPage &amp;P of &amp;N</oddFoot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B44" sqref="B44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Rusty Castings</v>
      </c>
    </row>
    <row r="2" ht="12.75">
      <c r="A2" s="7" t="str">
        <f>RegIncome!A4</f>
        <v>File: SGMU I:\MAFall01\RustySolution.XLS</v>
      </c>
    </row>
    <row r="4" spans="1:5" ht="20.25">
      <c r="A4" s="16" t="str">
        <f>A1</f>
        <v>Rusty Castings</v>
      </c>
      <c r="B4" s="9"/>
      <c r="C4" s="9"/>
      <c r="D4" s="9"/>
      <c r="E4" s="9"/>
    </row>
    <row r="5" spans="1:5" ht="18">
      <c r="A5" s="27" t="s">
        <v>73</v>
      </c>
      <c r="B5" s="9"/>
      <c r="C5" s="9"/>
      <c r="D5" s="9"/>
      <c r="E5" s="9"/>
    </row>
    <row r="6" spans="1:5" ht="15.75">
      <c r="A6" s="17" t="str">
        <f>RegIncome!A3</f>
        <v>Year Ended Decmeber 31, 2000</v>
      </c>
      <c r="B6" s="9"/>
      <c r="C6" s="9"/>
      <c r="D6" s="9"/>
      <c r="E6" s="9"/>
    </row>
    <row r="7" spans="1:5" ht="15.75">
      <c r="A7" s="17"/>
      <c r="B7" s="9"/>
      <c r="C7" s="9"/>
      <c r="D7" s="9"/>
      <c r="E7" s="9"/>
    </row>
    <row r="8" spans="1:8" ht="15.75">
      <c r="A8" s="17"/>
      <c r="B8" s="9"/>
      <c r="C8" s="9"/>
      <c r="D8" s="9"/>
      <c r="E8" s="9"/>
      <c r="F8" s="52" t="s">
        <v>0</v>
      </c>
      <c r="G8" s="43"/>
      <c r="H8" s="43"/>
    </row>
    <row r="9" spans="1:8" ht="15.75">
      <c r="A9" s="17"/>
      <c r="B9" s="9"/>
      <c r="C9" s="50" t="s">
        <v>11</v>
      </c>
      <c r="D9" s="51" t="s">
        <v>12</v>
      </c>
      <c r="E9" s="51" t="s">
        <v>13</v>
      </c>
      <c r="F9" s="50" t="s">
        <v>11</v>
      </c>
      <c r="G9" s="51" t="s">
        <v>12</v>
      </c>
      <c r="H9" s="51" t="s">
        <v>13</v>
      </c>
    </row>
    <row r="10" spans="1:5" ht="12.75">
      <c r="A10" s="10"/>
      <c r="B10" s="10"/>
      <c r="C10" s="10"/>
      <c r="D10" s="10"/>
      <c r="E10" s="10"/>
    </row>
    <row r="11" spans="1:8" ht="12.75">
      <c r="A11" s="10" t="s">
        <v>8</v>
      </c>
      <c r="B11" s="10"/>
      <c r="C11" s="46">
        <v>55000</v>
      </c>
      <c r="D11" s="46">
        <v>10000</v>
      </c>
      <c r="E11" s="46">
        <v>45000</v>
      </c>
      <c r="F11" s="66"/>
      <c r="G11" s="46">
        <v>125</v>
      </c>
      <c r="H11" s="46">
        <v>65</v>
      </c>
    </row>
    <row r="12" spans="1:5" ht="12.75">
      <c r="A12" s="10"/>
      <c r="B12" s="10"/>
      <c r="C12" s="10"/>
      <c r="D12" s="10"/>
      <c r="E12" s="10"/>
    </row>
    <row r="13" spans="1:8" ht="12.75">
      <c r="A13" s="10" t="s">
        <v>1</v>
      </c>
      <c r="B13" s="10"/>
      <c r="C13" s="11">
        <v>4175000</v>
      </c>
      <c r="D13" s="11">
        <v>1250000</v>
      </c>
      <c r="E13" s="11">
        <v>2925000</v>
      </c>
      <c r="F13" s="1">
        <f>+C13/C$11</f>
        <v>75.9090909090909</v>
      </c>
      <c r="G13" s="1">
        <f>+D13/D$11</f>
        <v>125</v>
      </c>
      <c r="H13" s="1">
        <f>+E13/E$11</f>
        <v>65</v>
      </c>
    </row>
    <row r="14" spans="1:5" ht="12.75">
      <c r="A14" s="10"/>
      <c r="B14" s="10"/>
      <c r="C14" s="11"/>
      <c r="D14" s="11"/>
      <c r="E14" s="11"/>
    </row>
    <row r="15" spans="1:5" ht="12.75">
      <c r="A15" s="10" t="s">
        <v>41</v>
      </c>
      <c r="B15" s="10"/>
      <c r="C15" s="11"/>
      <c r="D15" s="11"/>
      <c r="E15" s="11"/>
    </row>
    <row r="16" spans="1:8" ht="12.75">
      <c r="A16" s="10"/>
      <c r="B16" s="10" t="s">
        <v>122</v>
      </c>
      <c r="C16" s="11">
        <f>SUM(D16+E16)</f>
        <v>2025000</v>
      </c>
      <c r="D16" s="11">
        <v>450000</v>
      </c>
      <c r="E16" s="11">
        <v>1575000</v>
      </c>
      <c r="F16" s="1">
        <f aca="true" t="shared" si="0" ref="F16:H19">+C16/C$11</f>
        <v>36.81818181818182</v>
      </c>
      <c r="G16" s="1">
        <f t="shared" si="0"/>
        <v>45</v>
      </c>
      <c r="H16" s="1">
        <f t="shared" si="0"/>
        <v>35</v>
      </c>
    </row>
    <row r="17" spans="1:8" ht="12.75">
      <c r="A17" s="10"/>
      <c r="B17" s="10" t="s">
        <v>124</v>
      </c>
      <c r="C17" s="11">
        <f>SUM(D17+E17)</f>
        <v>813750</v>
      </c>
      <c r="D17" s="11">
        <v>375000</v>
      </c>
      <c r="E17" s="11">
        <v>438750</v>
      </c>
      <c r="F17" s="1">
        <f t="shared" si="0"/>
        <v>14.795454545454545</v>
      </c>
      <c r="G17" s="1">
        <f t="shared" si="0"/>
        <v>37.5</v>
      </c>
      <c r="H17" s="1">
        <f t="shared" si="0"/>
        <v>9.75</v>
      </c>
    </row>
    <row r="18" spans="1:8" ht="12.75">
      <c r="A18" s="10"/>
      <c r="B18" s="10" t="s">
        <v>129</v>
      </c>
      <c r="C18" s="12">
        <f>SUM(D18+E18)</f>
        <v>208750</v>
      </c>
      <c r="D18" s="12">
        <v>62500</v>
      </c>
      <c r="E18" s="12">
        <v>146250</v>
      </c>
      <c r="F18" s="29">
        <f t="shared" si="0"/>
        <v>3.7954545454545454</v>
      </c>
      <c r="G18" s="29">
        <f t="shared" si="0"/>
        <v>6.25</v>
      </c>
      <c r="H18" s="29">
        <f t="shared" si="0"/>
        <v>3.25</v>
      </c>
    </row>
    <row r="19" spans="1:8" ht="12.75">
      <c r="A19" s="10"/>
      <c r="B19" s="10" t="s">
        <v>33</v>
      </c>
      <c r="C19" s="47">
        <f>SUM(C16:C18)</f>
        <v>3047500</v>
      </c>
      <c r="D19" s="47">
        <f>SUM(D16:D18)</f>
        <v>887500</v>
      </c>
      <c r="E19" s="47">
        <f>SUM(E16:E18)</f>
        <v>2160000</v>
      </c>
      <c r="F19" s="1">
        <f t="shared" si="0"/>
        <v>55.40909090909091</v>
      </c>
      <c r="G19" s="1">
        <f t="shared" si="0"/>
        <v>88.75</v>
      </c>
      <c r="H19" s="1">
        <f t="shared" si="0"/>
        <v>48</v>
      </c>
    </row>
    <row r="20" spans="1:4" ht="12.75">
      <c r="A20" s="10"/>
      <c r="B20" s="10"/>
      <c r="C20" s="11"/>
      <c r="D20" s="11"/>
    </row>
    <row r="21" spans="1:4" ht="12.75">
      <c r="A21" s="10" t="s">
        <v>42</v>
      </c>
      <c r="B21" s="10"/>
      <c r="C21" s="11"/>
      <c r="D21" s="11"/>
    </row>
    <row r="22" spans="1:4" ht="12.75">
      <c r="A22" s="10"/>
      <c r="B22" s="10" t="s">
        <v>123</v>
      </c>
      <c r="C22" s="11">
        <v>74000</v>
      </c>
      <c r="D22" s="11"/>
    </row>
    <row r="23" spans="1:8" ht="12.75">
      <c r="A23" s="10"/>
      <c r="B23" s="10" t="s">
        <v>134</v>
      </c>
      <c r="C23" s="12">
        <v>130400</v>
      </c>
      <c r="D23" s="12"/>
      <c r="E23" s="57"/>
      <c r="F23" s="57"/>
      <c r="G23" s="57"/>
      <c r="H23" s="57"/>
    </row>
    <row r="24" spans="1:8" ht="12.75">
      <c r="A24" s="10"/>
      <c r="B24" t="s">
        <v>43</v>
      </c>
      <c r="C24" s="13">
        <f>SUM(C22:C23)</f>
        <v>204400</v>
      </c>
      <c r="D24" s="53" t="e">
        <f>C24*D26</f>
        <v>#VALUE!</v>
      </c>
      <c r="E24" s="53" t="e">
        <f>C24*E26</f>
        <v>#VALUE!</v>
      </c>
      <c r="F24" s="1">
        <f>+C24/C$11</f>
        <v>3.7163636363636363</v>
      </c>
      <c r="G24" s="1" t="e">
        <f>+D24/D$11</f>
        <v>#VALUE!</v>
      </c>
      <c r="H24" s="1" t="e">
        <f>+E24/E$11</f>
        <v>#VALUE!</v>
      </c>
    </row>
    <row r="25" spans="1:3" ht="12.75">
      <c r="A25" s="10"/>
      <c r="C25" s="13"/>
    </row>
    <row r="26" spans="1:5" ht="12.75">
      <c r="A26" s="10"/>
      <c r="B26" s="10" t="s">
        <v>105</v>
      </c>
      <c r="C26" s="11"/>
      <c r="D26" s="65" t="s">
        <v>110</v>
      </c>
      <c r="E26" s="65" t="s">
        <v>110</v>
      </c>
    </row>
    <row r="27" spans="1:5" ht="12.75">
      <c r="A27" s="10"/>
      <c r="C27" s="13"/>
      <c r="D27" s="64"/>
      <c r="E27" s="64"/>
    </row>
    <row r="28" spans="1:8" ht="12.75">
      <c r="A28" s="10" t="s">
        <v>34</v>
      </c>
      <c r="B28" s="10"/>
      <c r="C28" s="11">
        <f>+C13-C19-C24</f>
        <v>923100</v>
      </c>
      <c r="D28" s="11" t="e">
        <f>+D13-D19-D24</f>
        <v>#VALUE!</v>
      </c>
      <c r="E28" s="11" t="e">
        <f>+E13-E19-E24</f>
        <v>#VALUE!</v>
      </c>
      <c r="F28" s="30">
        <f>+C28/C$11</f>
        <v>16.783636363636365</v>
      </c>
      <c r="G28" s="30" t="e">
        <f>+D28/D$11</f>
        <v>#VALUE!</v>
      </c>
      <c r="H28" s="30" t="e">
        <f>+E28/E$11</f>
        <v>#VALUE!</v>
      </c>
    </row>
    <row r="29" spans="1:8" ht="12.75">
      <c r="A29" s="10" t="s">
        <v>35</v>
      </c>
      <c r="B29" s="10"/>
      <c r="C29" s="41">
        <f>+C28/C13</f>
        <v>0.22110179640718564</v>
      </c>
      <c r="D29" s="41" t="e">
        <f>+D28/D13</f>
        <v>#VALUE!</v>
      </c>
      <c r="E29" s="41" t="e">
        <f>+E28/E13</f>
        <v>#VALUE!</v>
      </c>
      <c r="F29" s="30"/>
      <c r="G29" s="30"/>
      <c r="H29" s="30"/>
    </row>
    <row r="30" spans="1:5" ht="12.75">
      <c r="A30" s="10"/>
      <c r="B30" s="10"/>
      <c r="C30" s="11"/>
      <c r="D30" s="11"/>
      <c r="E30" s="11"/>
    </row>
    <row r="31" spans="1:5" ht="12.75">
      <c r="A31" s="10" t="s">
        <v>58</v>
      </c>
      <c r="B31" s="10"/>
      <c r="C31" s="11"/>
      <c r="D31" s="11"/>
      <c r="E31" s="11"/>
    </row>
    <row r="32" spans="1:8" ht="12.75">
      <c r="A32" s="10"/>
      <c r="B32" s="10" t="s">
        <v>126</v>
      </c>
      <c r="C32" s="40">
        <v>80000</v>
      </c>
      <c r="D32" s="40"/>
      <c r="E32" s="11"/>
      <c r="F32" s="30">
        <f aca="true" t="shared" si="1" ref="F32:H35">+C32/C$11</f>
        <v>1.4545454545454546</v>
      </c>
      <c r="G32" s="30">
        <f t="shared" si="1"/>
        <v>0</v>
      </c>
      <c r="H32" s="30">
        <f t="shared" si="1"/>
        <v>0</v>
      </c>
    </row>
    <row r="33" spans="1:8" ht="12.75">
      <c r="A33" s="10"/>
      <c r="B33" s="10" t="s">
        <v>127</v>
      </c>
      <c r="C33" s="11">
        <v>410000</v>
      </c>
      <c r="D33" s="11"/>
      <c r="E33" s="11"/>
      <c r="F33" s="1">
        <f t="shared" si="1"/>
        <v>7.454545454545454</v>
      </c>
      <c r="G33" s="1">
        <f t="shared" si="1"/>
        <v>0</v>
      </c>
      <c r="H33" s="1">
        <f t="shared" si="1"/>
        <v>0</v>
      </c>
    </row>
    <row r="34" spans="1:8" ht="12.75">
      <c r="A34" s="10"/>
      <c r="B34" s="10" t="s">
        <v>128</v>
      </c>
      <c r="C34" s="12">
        <v>12500</v>
      </c>
      <c r="D34" s="12"/>
      <c r="E34" s="12"/>
      <c r="F34" s="29">
        <f t="shared" si="1"/>
        <v>0.22727272727272727</v>
      </c>
      <c r="G34" s="29">
        <f t="shared" si="1"/>
        <v>0</v>
      </c>
      <c r="H34" s="29">
        <f t="shared" si="1"/>
        <v>0</v>
      </c>
    </row>
    <row r="35" spans="1:8" ht="12.75">
      <c r="A35" s="10"/>
      <c r="B35" s="10" t="s">
        <v>36</v>
      </c>
      <c r="C35" s="47">
        <f>SUM(C30:C34)</f>
        <v>502500</v>
      </c>
      <c r="D35" s="53" t="e">
        <f>C35*D38</f>
        <v>#VALUE!</v>
      </c>
      <c r="E35" s="53" t="e">
        <f>C35*E38</f>
        <v>#VALUE!</v>
      </c>
      <c r="F35" s="30">
        <f t="shared" si="1"/>
        <v>9.136363636363637</v>
      </c>
      <c r="G35" s="30" t="e">
        <f t="shared" si="1"/>
        <v>#VALUE!</v>
      </c>
      <c r="H35" s="30" t="e">
        <f t="shared" si="1"/>
        <v>#VALUE!</v>
      </c>
    </row>
    <row r="36" spans="1:4" ht="12.75">
      <c r="A36" s="10"/>
      <c r="B36" s="10"/>
      <c r="C36" s="11"/>
      <c r="D36" s="11"/>
    </row>
    <row r="37" spans="1:4" ht="12.75">
      <c r="A37" s="10"/>
      <c r="B37" s="10"/>
      <c r="C37" s="11"/>
      <c r="D37" s="11"/>
    </row>
    <row r="38" spans="1:5" ht="12.75">
      <c r="A38" s="10"/>
      <c r="B38" s="10" t="s">
        <v>105</v>
      </c>
      <c r="C38" s="11"/>
      <c r="D38" s="65" t="s">
        <v>110</v>
      </c>
      <c r="E38" s="65" t="s">
        <v>110</v>
      </c>
    </row>
    <row r="39" spans="1:4" ht="12.75">
      <c r="A39" s="10"/>
      <c r="B39" s="10"/>
      <c r="C39" s="11"/>
      <c r="D39" s="11"/>
    </row>
    <row r="40" spans="1:8" ht="12.75">
      <c r="A40" s="10" t="s">
        <v>37</v>
      </c>
      <c r="B40" s="10"/>
      <c r="C40" s="11">
        <f>+C28-C35</f>
        <v>420600</v>
      </c>
      <c r="D40" s="11" t="e">
        <f>+D28-D35</f>
        <v>#VALUE!</v>
      </c>
      <c r="E40" s="11" t="e">
        <f>+E28-E35</f>
        <v>#VALUE!</v>
      </c>
      <c r="F40" s="30">
        <f>+C40/C$11</f>
        <v>7.647272727272727</v>
      </c>
      <c r="G40" s="30" t="e">
        <f>+D40/D$11</f>
        <v>#VALUE!</v>
      </c>
      <c r="H40" s="30" t="e">
        <f>+E40/E$11</f>
        <v>#VALUE!</v>
      </c>
    </row>
    <row r="41" spans="1:5" ht="12.75">
      <c r="A41" s="10"/>
      <c r="B41" s="10"/>
      <c r="C41" s="11"/>
      <c r="D41" s="11"/>
      <c r="E41" s="11"/>
    </row>
    <row r="42" spans="1:5" ht="12.75">
      <c r="A42" s="10" t="s">
        <v>38</v>
      </c>
      <c r="B42" s="10"/>
      <c r="C42" s="11"/>
      <c r="D42" s="11"/>
      <c r="E42" s="11"/>
    </row>
    <row r="43" spans="1:5" ht="12.75">
      <c r="A43" s="10"/>
      <c r="B43" s="10" t="s">
        <v>133</v>
      </c>
      <c r="C43" s="11">
        <v>30400</v>
      </c>
      <c r="D43" s="11"/>
      <c r="E43" s="11"/>
    </row>
    <row r="44" spans="1:5" ht="12.75">
      <c r="A44" s="10"/>
      <c r="B44" s="10" t="s">
        <v>130</v>
      </c>
      <c r="C44" s="11">
        <v>13100</v>
      </c>
      <c r="D44" s="11"/>
      <c r="E44" s="11"/>
    </row>
    <row r="45" spans="1:8" ht="12.75">
      <c r="A45" s="10"/>
      <c r="B45" s="10" t="s">
        <v>131</v>
      </c>
      <c r="C45" s="15">
        <v>103100</v>
      </c>
      <c r="D45" s="15"/>
      <c r="E45" s="12"/>
      <c r="F45" s="57"/>
      <c r="G45" s="57"/>
      <c r="H45" s="57"/>
    </row>
    <row r="46" spans="1:6" ht="12.75">
      <c r="A46" s="10"/>
      <c r="B46" s="10" t="s">
        <v>39</v>
      </c>
      <c r="C46" s="48">
        <f>SUM(C43:C45)</f>
        <v>146600</v>
      </c>
      <c r="D46" s="56"/>
      <c r="F46" s="30">
        <f>+C46/C$11</f>
        <v>2.6654545454545455</v>
      </c>
    </row>
    <row r="47" spans="1:4" ht="12.75">
      <c r="A47" s="10"/>
      <c r="B47" s="10"/>
      <c r="C47" s="11"/>
      <c r="D47" s="11"/>
    </row>
    <row r="48" spans="1:6" ht="13.5" thickBot="1">
      <c r="A48" s="10" t="s">
        <v>2</v>
      </c>
      <c r="B48" s="10"/>
      <c r="C48" s="42">
        <f>+C40-C46</f>
        <v>274000</v>
      </c>
      <c r="D48" s="49"/>
      <c r="F48" s="30">
        <f>+C48/C$11</f>
        <v>4.9818181818181815</v>
      </c>
    </row>
    <row r="49" ht="13.5" thickTop="1"/>
  </sheetData>
  <printOptions/>
  <pageMargins left="0.5" right="0.5" top="1" bottom="1" header="0.5" footer="0.5"/>
  <pageSetup fitToHeight="2" fitToWidth="1" horizontalDpi="600" verticalDpi="600" orientation="portrait" scale="97" r:id="rId1"/>
  <headerFooter alignWithMargins="0">
    <oddFooter>&amp;CPage &amp;P of &amp;N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25">
      <selection activeCell="D38" sqref="D38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Rusty Castings</v>
      </c>
    </row>
    <row r="2" ht="20.25">
      <c r="A2" s="8" t="s">
        <v>106</v>
      </c>
    </row>
    <row r="3" ht="12.75">
      <c r="A3" s="7" t="str">
        <f>RegIncome!A4</f>
        <v>File: SGMU I:\MAFall01\RustySolution.XLS</v>
      </c>
    </row>
    <row r="6" ht="12.75">
      <c r="A6" s="39" t="s">
        <v>44</v>
      </c>
    </row>
    <row r="8" spans="2:5" ht="12.75">
      <c r="B8" t="s">
        <v>107</v>
      </c>
      <c r="C8" s="13">
        <f>ByLabor!C17</f>
        <v>813750</v>
      </c>
      <c r="D8" s="13">
        <f>ByLabor!D17</f>
        <v>375000</v>
      </c>
      <c r="E8" s="13">
        <f>ByLabor!E17</f>
        <v>438750</v>
      </c>
    </row>
    <row r="9" spans="2:5" ht="12.75">
      <c r="B9" t="s">
        <v>108</v>
      </c>
      <c r="D9" s="55" t="str">
        <f>ByLabor!D26</f>
        <v>enter formula</v>
      </c>
      <c r="E9" s="55" t="str">
        <f>ByLabor!E26</f>
        <v>enter formula</v>
      </c>
    </row>
    <row r="11" spans="2:5" ht="12.75">
      <c r="B11" t="s">
        <v>47</v>
      </c>
      <c r="C11" s="13">
        <f>ByLabor!C24</f>
        <v>204400</v>
      </c>
      <c r="D11" s="13" t="e">
        <f>ByLabor!D24</f>
        <v>#VALUE!</v>
      </c>
      <c r="E11" s="13" t="e">
        <f>ByLabor!E24</f>
        <v>#VALUE!</v>
      </c>
    </row>
    <row r="12" spans="2:5" ht="12.75">
      <c r="B12" t="s">
        <v>58</v>
      </c>
      <c r="C12" s="13">
        <f>ByLabor!C35</f>
        <v>502500</v>
      </c>
      <c r="D12" s="13" t="e">
        <f>ByLabor!D35</f>
        <v>#VALUE!</v>
      </c>
      <c r="E12" s="13" t="e">
        <f>ByLabor!E35</f>
        <v>#VALUE!</v>
      </c>
    </row>
    <row r="13" spans="2:5" ht="12.75">
      <c r="B13" t="s">
        <v>43</v>
      </c>
      <c r="C13" s="13">
        <f>SUM(C11:C12)</f>
        <v>706900</v>
      </c>
      <c r="D13" s="13" t="e">
        <f>SUM(D11:D12)</f>
        <v>#VALUE!</v>
      </c>
      <c r="E13" s="13" t="e">
        <f>SUM(E11:E12)</f>
        <v>#VALUE!</v>
      </c>
    </row>
    <row r="15" spans="2:5" ht="12.75">
      <c r="B15" t="s">
        <v>37</v>
      </c>
      <c r="C15" s="13">
        <f>ByLabor!C39</f>
        <v>420600</v>
      </c>
      <c r="D15" s="13" t="e">
        <f>ByLabor!D39</f>
        <v>#VALUE!</v>
      </c>
      <c r="E15" s="13" t="e">
        <f>ByLabor!E39</f>
        <v>#VALUE!</v>
      </c>
    </row>
    <row r="18" ht="12.75">
      <c r="A18" s="39" t="s">
        <v>49</v>
      </c>
    </row>
    <row r="20" spans="2:5" ht="12.75">
      <c r="B20" t="s">
        <v>1</v>
      </c>
      <c r="C20" s="13">
        <f>ByRev!C13</f>
        <v>4175000</v>
      </c>
      <c r="D20" s="13">
        <f>ByRev!D13</f>
        <v>1250000</v>
      </c>
      <c r="E20" s="13">
        <f>ByRev!E13</f>
        <v>2925000</v>
      </c>
    </row>
    <row r="21" spans="2:5" ht="12.75">
      <c r="B21" t="s">
        <v>50</v>
      </c>
      <c r="C21" s="64"/>
      <c r="D21" s="64">
        <f>+D20/$C20</f>
        <v>0.2994011976047904</v>
      </c>
      <c r="E21" s="64">
        <f>+E20/$C20</f>
        <v>0.7005988023952096</v>
      </c>
    </row>
    <row r="23" spans="2:5" ht="12.75">
      <c r="B23" t="s">
        <v>47</v>
      </c>
      <c r="C23" s="13">
        <f>ByRev!C24</f>
        <v>204400</v>
      </c>
      <c r="D23" s="13" t="e">
        <f>ByRev!D24</f>
        <v>#VALUE!</v>
      </c>
      <c r="E23" s="13" t="e">
        <f>ByRev!E24</f>
        <v>#VALUE!</v>
      </c>
    </row>
    <row r="24" spans="2:5" ht="12.75">
      <c r="B24" t="s">
        <v>58</v>
      </c>
      <c r="C24" s="14">
        <f>ByRev!C35</f>
        <v>502500</v>
      </c>
      <c r="D24" s="14" t="e">
        <f>ByRev!D35</f>
        <v>#VALUE!</v>
      </c>
      <c r="E24" s="14" t="e">
        <f>ByRev!E35</f>
        <v>#VALUE!</v>
      </c>
    </row>
    <row r="25" spans="2:5" ht="12.75">
      <c r="B25" t="s">
        <v>48</v>
      </c>
      <c r="C25" s="13">
        <f>C23+C24</f>
        <v>706900</v>
      </c>
      <c r="D25" s="13" t="e">
        <f>D23+D24</f>
        <v>#VALUE!</v>
      </c>
      <c r="E25" s="13" t="e">
        <f>E23+E24</f>
        <v>#VALUE!</v>
      </c>
    </row>
    <row r="27" spans="2:5" ht="12.75">
      <c r="B27" t="s">
        <v>37</v>
      </c>
      <c r="C27" s="13">
        <f>ByRev!C39</f>
        <v>420600</v>
      </c>
      <c r="D27" s="13" t="e">
        <f>ByRev!D39</f>
        <v>#VALUE!</v>
      </c>
      <c r="E27" s="13" t="e">
        <f>ByRev!E39</f>
        <v>#VALUE!</v>
      </c>
    </row>
    <row r="29" ht="12.75">
      <c r="A29" s="39" t="s">
        <v>51</v>
      </c>
    </row>
    <row r="31" spans="2:5" ht="12.75">
      <c r="B31" t="s">
        <v>52</v>
      </c>
      <c r="C31" s="58">
        <f>ByUnits!C11</f>
        <v>55000</v>
      </c>
      <c r="D31" s="58">
        <f>ByUnits!D11</f>
        <v>10000</v>
      </c>
      <c r="E31" s="58">
        <f>ByUnits!E11</f>
        <v>45000</v>
      </c>
    </row>
    <row r="32" spans="2:5" ht="12.75">
      <c r="B32" t="s">
        <v>53</v>
      </c>
      <c r="C32" s="64"/>
      <c r="D32" s="64">
        <f>+D31/$C31</f>
        <v>0.18181818181818182</v>
      </c>
      <c r="E32" s="64">
        <f>+E31/$C31</f>
        <v>0.8181818181818182</v>
      </c>
    </row>
    <row r="34" spans="2:5" ht="12.75">
      <c r="B34" t="s">
        <v>47</v>
      </c>
      <c r="C34" s="13">
        <f>ByUnits!C24</f>
        <v>204400</v>
      </c>
      <c r="D34" s="13" t="e">
        <f>ByUnits!D24</f>
        <v>#VALUE!</v>
      </c>
      <c r="E34" s="13" t="e">
        <f>ByUnits!E24</f>
        <v>#VALUE!</v>
      </c>
    </row>
    <row r="35" spans="2:5" ht="12.75">
      <c r="B35" t="s">
        <v>58</v>
      </c>
      <c r="C35" s="14">
        <f>ByUnits!C35</f>
        <v>502500</v>
      </c>
      <c r="D35" s="14" t="e">
        <f>ByUnits!D35</f>
        <v>#VALUE!</v>
      </c>
      <c r="E35" s="14" t="e">
        <f>ByUnits!E35</f>
        <v>#VALUE!</v>
      </c>
    </row>
    <row r="36" spans="2:5" ht="12.75">
      <c r="B36" t="s">
        <v>48</v>
      </c>
      <c r="C36" s="13">
        <f>C34+C35</f>
        <v>706900</v>
      </c>
      <c r="D36" s="13" t="e">
        <f>D34+D35</f>
        <v>#VALUE!</v>
      </c>
      <c r="E36" s="13" t="e">
        <f>E34+E35</f>
        <v>#VALUE!</v>
      </c>
    </row>
    <row r="38" spans="2:5" ht="12.75">
      <c r="B38" t="s">
        <v>37</v>
      </c>
      <c r="C38" s="13">
        <f>ByUnits!C40</f>
        <v>420600</v>
      </c>
      <c r="D38" s="13" t="e">
        <f>ByUnits!D40</f>
        <v>#VALUE!</v>
      </c>
      <c r="E38" s="13" t="e">
        <f>ByUnits!E40</f>
        <v>#VALUE!</v>
      </c>
    </row>
    <row r="40" ht="12.75">
      <c r="A40" s="39" t="s">
        <v>109</v>
      </c>
    </row>
    <row r="42" spans="2:4" ht="12.75">
      <c r="B42" t="s">
        <v>57</v>
      </c>
      <c r="D42" s="13"/>
    </row>
    <row r="43" spans="2:5" ht="12.75">
      <c r="B43" t="s">
        <v>54</v>
      </c>
      <c r="C43" s="13">
        <f>C15</f>
        <v>420600</v>
      </c>
      <c r="D43" s="13" t="e">
        <f>D15</f>
        <v>#VALUE!</v>
      </c>
      <c r="E43" s="13" t="e">
        <f>E15</f>
        <v>#VALUE!</v>
      </c>
    </row>
    <row r="44" spans="2:5" ht="12.75">
      <c r="B44" t="s">
        <v>55</v>
      </c>
      <c r="C44" s="13">
        <f>C27</f>
        <v>420600</v>
      </c>
      <c r="D44" s="13" t="e">
        <f>D27</f>
        <v>#VALUE!</v>
      </c>
      <c r="E44" s="13" t="e">
        <f>E27</f>
        <v>#VALUE!</v>
      </c>
    </row>
    <row r="45" spans="2:5" ht="12.75">
      <c r="B45" t="s">
        <v>56</v>
      </c>
      <c r="C45" s="13">
        <f>C38</f>
        <v>420600</v>
      </c>
      <c r="D45" s="13" t="e">
        <f>D38</f>
        <v>#VALUE!</v>
      </c>
      <c r="E45" s="13" t="e">
        <f>E38</f>
        <v>#VALUE!</v>
      </c>
    </row>
    <row r="48" ht="12.75">
      <c r="A48" s="39" t="s">
        <v>93</v>
      </c>
    </row>
    <row r="63" ht="12.75">
      <c r="A63" s="39" t="s">
        <v>103</v>
      </c>
    </row>
    <row r="72" ht="12.75">
      <c r="A72" s="39" t="s">
        <v>101</v>
      </c>
    </row>
    <row r="73" ht="12.75">
      <c r="A73" s="39" t="s">
        <v>102</v>
      </c>
    </row>
  </sheetData>
  <printOptions/>
  <pageMargins left="0.5" right="0.5" top="1" bottom="1" header="0.5" footer="0.5"/>
  <pageSetup fitToHeight="2" fitToWidth="1" horizontalDpi="600" verticalDpi="600"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52">
      <selection activeCell="A1" sqref="A1"/>
    </sheetView>
  </sheetViews>
  <sheetFormatPr defaultColWidth="9.140625" defaultRowHeight="12.75"/>
  <cols>
    <col min="2" max="2" width="30.7109375" style="0" customWidth="1"/>
    <col min="3" max="3" width="10.28125" style="0" bestFit="1" customWidth="1"/>
  </cols>
  <sheetData>
    <row r="1" ht="20.25">
      <c r="A1" s="8" t="str">
        <f>RegIncome!A1</f>
        <v>Rusty Castings</v>
      </c>
    </row>
    <row r="2" ht="12.75">
      <c r="A2" s="7" t="str">
        <f>RegIncome!A4</f>
        <v>File: SGMU I:\MAFall01\RustySolution.XLS</v>
      </c>
    </row>
    <row r="4" ht="12.75">
      <c r="A4" s="39" t="s">
        <v>45</v>
      </c>
    </row>
    <row r="6" ht="12.75">
      <c r="A6" s="39" t="s">
        <v>46</v>
      </c>
    </row>
    <row r="8" ht="12.75">
      <c r="C8" s="28"/>
    </row>
    <row r="9" spans="3:4" ht="12.75">
      <c r="C9" s="45"/>
      <c r="D9" t="s">
        <v>64</v>
      </c>
    </row>
    <row r="12" ht="12.75">
      <c r="C12" s="13"/>
    </row>
    <row r="13" ht="12.75">
      <c r="C13" s="13"/>
    </row>
    <row r="14" ht="12.75">
      <c r="C14" s="13"/>
    </row>
    <row r="16" ht="12.75">
      <c r="C16" s="59"/>
    </row>
    <row r="19" ht="12.75">
      <c r="A19" s="39" t="s">
        <v>59</v>
      </c>
    </row>
    <row r="21" ht="12.75">
      <c r="C21" s="28"/>
    </row>
    <row r="22" ht="12.75">
      <c r="C22" s="45"/>
    </row>
    <row r="25" ht="12.75">
      <c r="C25" s="13"/>
    </row>
    <row r="26" ht="12.75">
      <c r="C26" s="13"/>
    </row>
    <row r="27" ht="12.75">
      <c r="C27" s="13"/>
    </row>
    <row r="29" ht="12.75">
      <c r="C29" s="5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Rusty Castings</dc:title>
  <dc:subject/>
  <dc:creator>Stephen G. Morrissette</dc:creator>
  <cp:keywords/>
  <dc:description/>
  <cp:lastModifiedBy>Eric J Peterson</cp:lastModifiedBy>
  <cp:lastPrinted>2002-01-24T21:22:56Z</cp:lastPrinted>
  <dcterms:created xsi:type="dcterms:W3CDTF">2000-09-09T18:08:35Z</dcterms:created>
  <dcterms:modified xsi:type="dcterms:W3CDTF">2005-09-08T15:01:50Z</dcterms:modified>
  <cp:category/>
  <cp:version/>
  <cp:contentType/>
  <cp:contentStatus/>
</cp:coreProperties>
</file>