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eek 5" sheetId="1" r:id="rId1"/>
  </sheets>
  <definedNames>
    <definedName name="_xlnm.Print_Area" localSheetId="0">'Week 5'!$B$2:$K$133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<sst xmlns="http://schemas.openxmlformats.org/spreadsheetml/2006/main" count="133" uniqueCount="106">
  <si>
    <t>The Sally Corporation’s income statement is given below.</t>
  </si>
  <si>
    <t>Sales</t>
  </si>
  <si>
    <t>Cost of Goods Sold</t>
  </si>
  <si>
    <t>Gross Profit</t>
  </si>
  <si>
    <t>Fixed Charges (other than interest)</t>
  </si>
  <si>
    <t>Income before interest and taxes</t>
  </si>
  <si>
    <t>Interest</t>
  </si>
  <si>
    <t>Income before taxes</t>
  </si>
  <si>
    <t>Taxes (35%)</t>
  </si>
  <si>
    <t>Income after taxes</t>
  </si>
  <si>
    <t>Sally Corporation</t>
  </si>
  <si>
    <t>What is Sally's Time-Interest-Earned Ratio?</t>
  </si>
  <si>
    <t>What is the Fixed-Charge-Coverage Ratio?</t>
  </si>
  <si>
    <t>If a firm has a total debt ratio of 1.5, what is its equity multiplier?</t>
  </si>
  <si>
    <t>The BeenThereDone Company has net income of $ 200, interest expense of $ 50, and depreciation of $ 50. The corporate tax rate is 50%. What is the cash coverage ratio?</t>
  </si>
  <si>
    <t>Use the following financial statement information to answer questions 6, 7 and 8.</t>
  </si>
  <si>
    <t>Item</t>
  </si>
  <si>
    <t>Inventory</t>
  </si>
  <si>
    <t>Accounts Rec.</t>
  </si>
  <si>
    <t>Accounts Payable</t>
  </si>
  <si>
    <t>Credit Sales</t>
  </si>
  <si>
    <t>Beginning</t>
  </si>
  <si>
    <t>Ending</t>
  </si>
  <si>
    <t>What is the inventory turnover?</t>
  </si>
  <si>
    <t>What is the length of the operating cycle?</t>
  </si>
  <si>
    <t>What is the length of the cash cycle?</t>
  </si>
  <si>
    <t>Suppose that the inventory period is 50 days, the accounts receivable period is 40 days, and the accounts payable period is 35 days. What is the cash cycle?</t>
  </si>
  <si>
    <t>A firm has average inventory of $1,250,000, an inventory period of 58 days, a receivables period of 32 days, and average payables of $ 810,000. What is its cash cycle?</t>
  </si>
  <si>
    <t>Suppose that the inventory period is 50 days, the accounts payable period is 35 days, and the cash cycle is 55 days. What is the operating cycle?</t>
  </si>
  <si>
    <t>You need to borrow $18,000 to buy a truck. The current loan rate is 9.9% compounded monthly and you want to pay the loan off in equal monthly payments over 5 years. What is the size of your monthly payment?</t>
  </si>
  <si>
    <t>You just won the lottery. You and your heirs will receive $25,000 per year forever, with the first payment received immediately. What is the present value at an 8% discount rate?</t>
  </si>
  <si>
    <t>Your grandfather placed $2,000 in a trust fund for you. In 10 years the fund will be worth $5,000. What is the interest rate on the trust fund?</t>
  </si>
  <si>
    <t>Calculate the NPV of the following project using a discount rate of 12%</t>
  </si>
  <si>
    <t>YR 0 =</t>
  </si>
  <si>
    <t>YR 1 =</t>
  </si>
  <si>
    <t>YR 2 =</t>
  </si>
  <si>
    <t>YR 3 =</t>
  </si>
  <si>
    <t>YR 4 =</t>
  </si>
  <si>
    <t>YR 5 =</t>
  </si>
  <si>
    <t>What is the NPV of a project that is expected to pay $10,000 a year for 7 years if the initial investment is $40,000 and the required return is 15%?</t>
  </si>
  <si>
    <t>What is the IRR of an investment that costs $77,000 and pays $27,500 a year for 4 years?</t>
  </si>
  <si>
    <t>An unlevered firm with a market value of $ 1 million has 50,000 shares outstanding. The firm restructures itself by issuing 200 new par bonds with face value of $1,000 and an 8% coupon. The firm uses the proceeds to repurchase outstanding stock. In considering the newly levered versus formerly unlevered firm, what is the breakeven EBIT? Ignore taxes.</t>
  </si>
  <si>
    <t>Red, Inc has a Return on Equity of 14%, a dividend payout ratio of 20%, an equity multiplier of 1.4 and a profit margin of 1.2%. What is the sustainable growth rate?</t>
  </si>
  <si>
    <t>RDJ Manufacturing has 300 million shares of stock outstanding at the end of 2000. During 2000, the company reported net income of $600 million, retained earnings of $ 900 million, and $240 million in dividends paid. What is RDJ's earnings per share?</t>
  </si>
  <si>
    <t>Ratio= EBIT/Interest</t>
  </si>
  <si>
    <t>Ratio= EBIT+Fixed Charge(before tax)/ Fixed charge (before tax) + Interest</t>
  </si>
  <si>
    <t>times</t>
  </si>
  <si>
    <t>1.5/1 = 1.5</t>
  </si>
  <si>
    <t>1 + Debt-equity ratio</t>
  </si>
  <si>
    <t>1 + 1.5</t>
  </si>
  <si>
    <t>Sustainable growth=</t>
  </si>
  <si>
    <t>ROE*b/1-ROExb</t>
  </si>
  <si>
    <t>Cash Coverage Ratio=</t>
  </si>
  <si>
    <t>EBIT+Depreciation/Interest</t>
  </si>
  <si>
    <t>Depreciation</t>
  </si>
  <si>
    <t>EBIT</t>
  </si>
  <si>
    <t>Taxable Income</t>
  </si>
  <si>
    <t>Net income</t>
  </si>
  <si>
    <t>Operating cycle=</t>
  </si>
  <si>
    <t>Debt-equity ratio =</t>
  </si>
  <si>
    <t>Equity multiplier =</t>
  </si>
  <si>
    <t>Payout Ratio + Retention Ratio = 100%, therefore Retention Ratio = 80%.</t>
  </si>
  <si>
    <t>Interest Paid</t>
  </si>
  <si>
    <t>Taxes (50%)</t>
  </si>
  <si>
    <t>Inventory Turnover =</t>
  </si>
  <si>
    <t>Inventory Turnover = COGS/Average Inventory</t>
  </si>
  <si>
    <t>Receivables Turnover =</t>
  </si>
  <si>
    <t>COGS/Inventory</t>
  </si>
  <si>
    <t>365 days/Inventory Turnover</t>
  </si>
  <si>
    <t>Sales/Accounts Receivable</t>
  </si>
  <si>
    <t>Averages</t>
  </si>
  <si>
    <t>Days' Sales in Inventory =</t>
  </si>
  <si>
    <t>Days' Sales in Receivables =</t>
  </si>
  <si>
    <t>365/Receivables Turnover</t>
  </si>
  <si>
    <t>Inventory Period + AR Period</t>
  </si>
  <si>
    <t>days</t>
  </si>
  <si>
    <t>Payables Turnover =</t>
  </si>
  <si>
    <t>COGS/Average AP</t>
  </si>
  <si>
    <t>365/AP Turnover</t>
  </si>
  <si>
    <t>Payables Period =</t>
  </si>
  <si>
    <t>Cash Cycle =</t>
  </si>
  <si>
    <t>Operating Cycle - AP Period</t>
  </si>
  <si>
    <t>COGS =</t>
  </si>
  <si>
    <t>Inventory Turnover X Inventory</t>
  </si>
  <si>
    <t>Cash Cycle + AP Period</t>
  </si>
  <si>
    <t>Loan amount</t>
  </si>
  <si>
    <t>Annual Interest Rate</t>
  </si>
  <si>
    <t>Monthly Interest rate:</t>
  </si>
  <si>
    <t>Loan term</t>
  </si>
  <si>
    <t>Loan Payment</t>
  </si>
  <si>
    <t>Monthly Loan Payment =</t>
  </si>
  <si>
    <t>PMT</t>
  </si>
  <si>
    <t>I</t>
  </si>
  <si>
    <t>n</t>
  </si>
  <si>
    <t>Forever</t>
  </si>
  <si>
    <t>PVA?</t>
  </si>
  <si>
    <t>Present Value</t>
  </si>
  <si>
    <t>Years</t>
  </si>
  <si>
    <t>Interest Rate</t>
  </si>
  <si>
    <t>Future Value</t>
  </si>
  <si>
    <t>Discount rate = RATE(nper,pmt,pv,fv)</t>
  </si>
  <si>
    <t>NPV =</t>
  </si>
  <si>
    <t>Values</t>
  </si>
  <si>
    <t>IRR =</t>
  </si>
  <si>
    <t>Net Income/Outstanding Shares</t>
  </si>
  <si>
    <t>EPS =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</si>
</sst>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"/>
    <numFmt numFmtId="169" formatCode="0.0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000"/>
    <numFmt numFmtId="177" formatCode="_(* #,##0.000_);_(* \(#,##0.000\);_(* &quot;-&quot;??_);_(@_)"/>
    <numFmt numFmtId="178" formatCode="_(* #,##0.0000_);_(* \(#,##0.0000\);_(* &quot;-&quot;??_);_(@_)"/>
    <numFmt numFmtId="179" formatCode="0.00000"/>
    <numFmt numFmtId="180" formatCode="_(* #,##0.0000_);_(* \(#,##0.0000\);_(* &quot;-&quot;????_);_(@_)"/>
    <numFmt numFmtId="181" formatCode="#,##0.0"/>
    <numFmt numFmtId="182" formatCode="0.000%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168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Border="1" applyAlignment="1">
      <alignment horizontal="left"/>
    </xf>
    <xf numFmtId="168" fontId="0" fillId="3" borderId="0" xfId="0" applyNumberFormat="1" applyFill="1" applyAlignment="1">
      <alignment horizontal="left"/>
    </xf>
    <xf numFmtId="0" fontId="0" fillId="3" borderId="0" xfId="0" applyFont="1" applyFill="1" applyAlignment="1">
      <alignment horizontal="left"/>
    </xf>
    <xf numFmtId="172" fontId="0" fillId="3" borderId="0" xfId="17" applyNumberFormat="1" applyFill="1" applyAlignment="1">
      <alignment/>
    </xf>
    <xf numFmtId="174" fontId="0" fillId="3" borderId="0" xfId="15" applyNumberFormat="1" applyFill="1" applyAlignment="1">
      <alignment/>
    </xf>
    <xf numFmtId="174" fontId="0" fillId="3" borderId="0" xfId="0" applyNumberFormat="1" applyFill="1" applyAlignment="1">
      <alignment/>
    </xf>
    <xf numFmtId="174" fontId="0" fillId="3" borderId="1" xfId="15" applyNumberFormat="1" applyFill="1" applyBorder="1" applyAlignment="1">
      <alignment/>
    </xf>
    <xf numFmtId="174" fontId="0" fillId="3" borderId="1" xfId="0" applyNumberFormat="1" applyFill="1" applyBorder="1" applyAlignment="1">
      <alignment/>
    </xf>
    <xf numFmtId="172" fontId="0" fillId="3" borderId="2" xfId="17" applyNumberFormat="1" applyFill="1" applyBorder="1" applyAlignment="1">
      <alignment/>
    </xf>
    <xf numFmtId="168" fontId="0" fillId="3" borderId="0" xfId="0" applyNumberFormat="1" applyFill="1" applyAlignment="1">
      <alignment horizontal="left" wrapText="1"/>
    </xf>
    <xf numFmtId="0" fontId="0" fillId="3" borderId="0" xfId="0" applyFill="1" applyAlignment="1">
      <alignment horizontal="right" vertical="top"/>
    </xf>
    <xf numFmtId="168" fontId="2" fillId="3" borderId="0" xfId="0" applyNumberFormat="1" applyFont="1" applyFill="1" applyAlignment="1">
      <alignment horizontal="center" wrapText="1"/>
    </xf>
    <xf numFmtId="168" fontId="0" fillId="3" borderId="0" xfId="0" applyNumberFormat="1" applyFill="1" applyAlignment="1">
      <alignment horizontal="right" wrapText="1"/>
    </xf>
    <xf numFmtId="172" fontId="0" fillId="3" borderId="0" xfId="17" applyNumberFormat="1" applyFill="1" applyAlignment="1">
      <alignment horizontal="left"/>
    </xf>
    <xf numFmtId="168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right" vertical="top"/>
    </xf>
    <xf numFmtId="2" fontId="0" fillId="4" borderId="0" xfId="0" applyNumberFormat="1" applyFill="1" applyBorder="1" applyAlignment="1">
      <alignment horizontal="right"/>
    </xf>
    <xf numFmtId="168" fontId="0" fillId="4" borderId="0" xfId="0" applyNumberFormat="1" applyFill="1" applyAlignment="1">
      <alignment horizontal="left"/>
    </xf>
    <xf numFmtId="1" fontId="0" fillId="4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168" fontId="1" fillId="3" borderId="0" xfId="0" applyNumberFormat="1" applyFont="1" applyFill="1" applyAlignment="1">
      <alignment horizontal="left" wrapText="1"/>
    </xf>
    <xf numFmtId="0" fontId="1" fillId="3" borderId="0" xfId="0" applyFont="1" applyFill="1" applyAlignment="1" quotePrefix="1">
      <alignment horizontal="right" vertical="top"/>
    </xf>
    <xf numFmtId="174" fontId="1" fillId="3" borderId="0" xfId="0" applyNumberFormat="1" applyFont="1" applyFill="1" applyAlignment="1">
      <alignment/>
    </xf>
    <xf numFmtId="168" fontId="0" fillId="3" borderId="0" xfId="0" applyNumberFormat="1" applyFill="1" applyBorder="1" applyAlignment="1">
      <alignment horizontal="left" wrapText="1"/>
    </xf>
    <xf numFmtId="176" fontId="0" fillId="3" borderId="0" xfId="0" applyNumberFormat="1" applyFill="1" applyBorder="1" applyAlignment="1">
      <alignment horizontal="left" wrapText="1"/>
    </xf>
    <xf numFmtId="10" fontId="0" fillId="4" borderId="0" xfId="21" applyNumberFormat="1" applyFill="1" applyAlignment="1">
      <alignment horizontal="right" wrapText="1"/>
    </xf>
    <xf numFmtId="0" fontId="0" fillId="3" borderId="0" xfId="0" applyFill="1" applyBorder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68" fontId="1" fillId="3" borderId="0" xfId="0" applyNumberFormat="1" applyFont="1" applyFill="1" applyBorder="1" applyAlignment="1">
      <alignment horizontal="left" wrapText="1"/>
    </xf>
    <xf numFmtId="2" fontId="0" fillId="3" borderId="0" xfId="0" applyNumberFormat="1" applyFont="1" applyFill="1" applyBorder="1" applyAlignment="1">
      <alignment horizontal="left" wrapText="1"/>
    </xf>
    <xf numFmtId="2" fontId="0" fillId="3" borderId="0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right"/>
    </xf>
    <xf numFmtId="168" fontId="1" fillId="3" borderId="0" xfId="0" applyNumberFormat="1" applyFont="1" applyFill="1" applyBorder="1" applyAlignment="1">
      <alignment horizontal="left"/>
    </xf>
    <xf numFmtId="176" fontId="0" fillId="4" borderId="0" xfId="0" applyNumberFormat="1" applyFill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168" fontId="2" fillId="3" borderId="0" xfId="0" applyNumberFormat="1" applyFont="1" applyFill="1" applyAlignment="1">
      <alignment horizontal="left" wrapText="1"/>
    </xf>
    <xf numFmtId="176" fontId="0" fillId="3" borderId="0" xfId="0" applyNumberFormat="1" applyFill="1" applyBorder="1" applyAlignment="1">
      <alignment horizontal="right"/>
    </xf>
    <xf numFmtId="178" fontId="0" fillId="3" borderId="0" xfId="0" applyNumberFormat="1" applyFill="1" applyAlignment="1">
      <alignment horizontal="right"/>
    </xf>
    <xf numFmtId="1" fontId="0" fillId="4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 horizontal="right" vertical="top"/>
    </xf>
    <xf numFmtId="168" fontId="0" fillId="3" borderId="0" xfId="0" applyNumberFormat="1" applyFont="1" applyFill="1" applyAlignment="1">
      <alignment horizontal="left" wrapText="1"/>
    </xf>
    <xf numFmtId="0" fontId="0" fillId="0" borderId="0" xfId="0" applyFont="1" applyAlignment="1">
      <alignment/>
    </xf>
    <xf numFmtId="43" fontId="0" fillId="3" borderId="0" xfId="0" applyNumberFormat="1" applyFill="1" applyAlignment="1">
      <alignment horizontal="right"/>
    </xf>
    <xf numFmtId="174" fontId="0" fillId="3" borderId="0" xfId="0" applyNumberFormat="1" applyFill="1" applyAlignment="1">
      <alignment horizontal="right"/>
    </xf>
    <xf numFmtId="174" fontId="0" fillId="4" borderId="0" xfId="0" applyNumberFormat="1" applyFill="1" applyAlignment="1">
      <alignment horizontal="right"/>
    </xf>
    <xf numFmtId="43" fontId="0" fillId="3" borderId="0" xfId="15" applyFill="1" applyBorder="1" applyAlignment="1">
      <alignment horizontal="center"/>
    </xf>
    <xf numFmtId="44" fontId="0" fillId="3" borderId="0" xfId="17" applyFill="1" applyAlignment="1">
      <alignment horizontal="right"/>
    </xf>
    <xf numFmtId="170" fontId="0" fillId="3" borderId="0" xfId="21" applyNumberFormat="1" applyFill="1" applyAlignment="1">
      <alignment horizontal="right"/>
    </xf>
    <xf numFmtId="0" fontId="0" fillId="3" borderId="0" xfId="0" applyFill="1" applyAlignment="1">
      <alignment horizontal="right"/>
    </xf>
    <xf numFmtId="8" fontId="0" fillId="4" borderId="0" xfId="0" applyNumberFormat="1" applyFill="1" applyAlignment="1">
      <alignment horizontal="right"/>
    </xf>
    <xf numFmtId="43" fontId="0" fillId="3" borderId="0" xfId="15" applyFont="1" applyFill="1" applyBorder="1" applyAlignment="1">
      <alignment horizontal="right"/>
    </xf>
    <xf numFmtId="0" fontId="0" fillId="3" borderId="0" xfId="0" applyFill="1" applyAlignment="1">
      <alignment horizontal="left"/>
    </xf>
    <xf numFmtId="8" fontId="0" fillId="3" borderId="0" xfId="0" applyNumberFormat="1" applyFill="1" applyAlignment="1">
      <alignment horizontal="right"/>
    </xf>
    <xf numFmtId="10" fontId="0" fillId="3" borderId="0" xfId="21" applyNumberFormat="1" applyFont="1" applyFill="1" applyAlignment="1">
      <alignment/>
    </xf>
    <xf numFmtId="172" fontId="0" fillId="4" borderId="0" xfId="17" applyNumberFormat="1" applyFill="1" applyAlignment="1">
      <alignment/>
    </xf>
    <xf numFmtId="0" fontId="0" fillId="3" borderId="0" xfId="0" applyFill="1" applyAlignment="1">
      <alignment horizontal="center"/>
    </xf>
    <xf numFmtId="44" fontId="0" fillId="3" borderId="0" xfId="17" applyFill="1" applyBorder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40" fontId="0" fillId="0" borderId="0" xfId="0" applyNumberFormat="1" applyAlignment="1">
      <alignment/>
    </xf>
    <xf numFmtId="9" fontId="0" fillId="3" borderId="0" xfId="21" applyFill="1" applyAlignment="1">
      <alignment horizontal="right" wrapText="1"/>
    </xf>
    <xf numFmtId="172" fontId="0" fillId="3" borderId="1" xfId="17" applyNumberFormat="1" applyFill="1" applyBorder="1" applyAlignment="1">
      <alignment horizontal="left"/>
    </xf>
    <xf numFmtId="168" fontId="0" fillId="4" borderId="0" xfId="0" applyNumberFormat="1" applyFill="1" applyAlignment="1">
      <alignment horizontal="right" wrapText="1"/>
    </xf>
    <xf numFmtId="3" fontId="0" fillId="3" borderId="0" xfId="0" applyNumberFormat="1" applyFill="1" applyAlignment="1">
      <alignment horizontal="right"/>
    </xf>
    <xf numFmtId="3" fontId="0" fillId="3" borderId="1" xfId="0" applyNumberFormat="1" applyFill="1" applyBorder="1" applyAlignment="1">
      <alignment horizontal="right"/>
    </xf>
    <xf numFmtId="40" fontId="0" fillId="3" borderId="0" xfId="0" applyNumberFormat="1" applyFill="1" applyAlignment="1">
      <alignment/>
    </xf>
    <xf numFmtId="0" fontId="0" fillId="4" borderId="0" xfId="0" applyFill="1" applyAlignment="1">
      <alignment horizontal="right"/>
    </xf>
    <xf numFmtId="182" fontId="0" fillId="4" borderId="0" xfId="0" applyNumberFormat="1" applyFill="1" applyAlignment="1">
      <alignment/>
    </xf>
    <xf numFmtId="3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168" fontId="0" fillId="3" borderId="0" xfId="0" applyNumberFormat="1" applyFont="1" applyFill="1" applyAlignment="1">
      <alignment horizontal="left"/>
    </xf>
    <xf numFmtId="168" fontId="0" fillId="3" borderId="0" xfId="0" applyNumberFormat="1" applyFont="1" applyFill="1" applyAlignment="1">
      <alignment horizontal="right"/>
    </xf>
    <xf numFmtId="168" fontId="1" fillId="3" borderId="0" xfId="0" applyNumberFormat="1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44" fontId="0" fillId="3" borderId="0" xfId="17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left" wrapText="1"/>
    </xf>
    <xf numFmtId="168" fontId="2" fillId="3" borderId="0" xfId="0" applyNumberFormat="1" applyFont="1" applyFill="1" applyAlignment="1">
      <alignment horizontal="left" wrapText="1"/>
    </xf>
    <xf numFmtId="0" fontId="0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89">
      <selection activeCell="G136" sqref="G136"/>
    </sheetView>
  </sheetViews>
  <sheetFormatPr defaultColWidth="9.140625" defaultRowHeight="12.75"/>
  <cols>
    <col min="1" max="2" width="3.140625" style="0" customWidth="1"/>
    <col min="5" max="5" width="11.28125" style="0" bestFit="1" customWidth="1"/>
    <col min="6" max="6" width="9.7109375" style="0" bestFit="1" customWidth="1"/>
    <col min="8" max="8" width="10.00390625" style="0" customWidth="1"/>
    <col min="10" max="10" width="11.28125" style="0" bestFit="1" customWidth="1"/>
    <col min="11" max="11" width="9.7109375" style="0" bestFit="1" customWidth="1"/>
    <col min="12" max="12" width="3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2"/>
      <c r="C2" s="2"/>
      <c r="D2" s="3"/>
      <c r="E2" s="6"/>
      <c r="F2" s="6"/>
      <c r="G2" s="6"/>
      <c r="H2" s="5"/>
      <c r="I2" s="5"/>
      <c r="J2" s="5"/>
      <c r="K2" s="5"/>
      <c r="L2" s="1"/>
    </row>
    <row r="3" spans="1:12" ht="12.75">
      <c r="A3" s="1"/>
      <c r="B3" s="51" t="s">
        <v>0</v>
      </c>
      <c r="D3" s="3"/>
      <c r="E3" s="6"/>
      <c r="F3" s="6"/>
      <c r="G3" s="6"/>
      <c r="H3" s="5"/>
      <c r="I3" s="5"/>
      <c r="J3" s="5"/>
      <c r="K3" s="5"/>
      <c r="L3" s="1"/>
    </row>
    <row r="4" spans="1:12" ht="12.75">
      <c r="A4" s="1"/>
      <c r="B4" s="2"/>
      <c r="C4" s="2"/>
      <c r="D4" s="3"/>
      <c r="E4" s="6"/>
      <c r="F4" s="6"/>
      <c r="G4" s="6"/>
      <c r="H4" s="5"/>
      <c r="I4" s="5"/>
      <c r="J4" s="5"/>
      <c r="K4" s="5"/>
      <c r="L4" s="1"/>
    </row>
    <row r="5" spans="1:12" ht="12.75">
      <c r="A5" s="1"/>
      <c r="B5" s="2"/>
      <c r="C5" s="2"/>
      <c r="D5" s="93" t="s">
        <v>10</v>
      </c>
      <c r="E5" s="93"/>
      <c r="F5" s="93"/>
      <c r="G5" s="93"/>
      <c r="H5" s="93"/>
      <c r="I5" s="5"/>
      <c r="J5" s="5"/>
      <c r="K5" s="5"/>
      <c r="L5" s="1"/>
    </row>
    <row r="6" spans="1:12" ht="12.75">
      <c r="A6" s="1"/>
      <c r="B6" s="2"/>
      <c r="C6" s="2"/>
      <c r="D6" s="8" t="s">
        <v>1</v>
      </c>
      <c r="E6" s="6"/>
      <c r="F6" s="6"/>
      <c r="G6" s="6"/>
      <c r="H6" s="9">
        <v>250000</v>
      </c>
      <c r="I6" s="5"/>
      <c r="J6" s="5"/>
      <c r="K6" s="5"/>
      <c r="L6" s="1"/>
    </row>
    <row r="7" spans="1:12" ht="12.75">
      <c r="A7" s="1"/>
      <c r="B7" s="2"/>
      <c r="C7" s="2"/>
      <c r="D7" s="8" t="s">
        <v>2</v>
      </c>
      <c r="E7" s="6"/>
      <c r="F7" s="6"/>
      <c r="G7" s="6"/>
      <c r="H7" s="12">
        <v>145000</v>
      </c>
      <c r="I7" s="5"/>
      <c r="J7" s="5"/>
      <c r="K7" s="5"/>
      <c r="L7" s="1"/>
    </row>
    <row r="8" spans="1:12" ht="12.75">
      <c r="A8" s="1"/>
      <c r="B8" s="2"/>
      <c r="C8" s="2"/>
      <c r="D8" s="8" t="s">
        <v>3</v>
      </c>
      <c r="E8" s="6"/>
      <c r="F8" s="6"/>
      <c r="G8" s="6"/>
      <c r="H8" s="10">
        <f>H6-H7</f>
        <v>105000</v>
      </c>
      <c r="I8" s="5"/>
      <c r="J8" s="5"/>
      <c r="K8" s="5"/>
      <c r="L8" s="1"/>
    </row>
    <row r="9" spans="1:12" ht="12.75">
      <c r="A9" s="1"/>
      <c r="B9" s="2"/>
      <c r="C9" s="2"/>
      <c r="D9" s="8" t="s">
        <v>4</v>
      </c>
      <c r="E9" s="6"/>
      <c r="F9" s="6"/>
      <c r="G9" s="6"/>
      <c r="H9" s="12">
        <v>25000</v>
      </c>
      <c r="I9" s="5"/>
      <c r="J9" s="5"/>
      <c r="K9" s="5"/>
      <c r="L9" s="1"/>
    </row>
    <row r="10" spans="1:12" ht="12.75">
      <c r="A10" s="1"/>
      <c r="B10" s="2"/>
      <c r="C10" s="2"/>
      <c r="D10" s="8" t="s">
        <v>5</v>
      </c>
      <c r="E10" s="6"/>
      <c r="F10" s="6"/>
      <c r="G10" s="6"/>
      <c r="H10" s="11">
        <f>H8-H9</f>
        <v>80000</v>
      </c>
      <c r="I10" s="5"/>
      <c r="J10" s="5"/>
      <c r="K10" s="5"/>
      <c r="L10" s="1"/>
    </row>
    <row r="11" spans="1:12" ht="12.75">
      <c r="A11" s="1"/>
      <c r="B11" s="2"/>
      <c r="C11" s="2"/>
      <c r="D11" s="8" t="s">
        <v>6</v>
      </c>
      <c r="E11" s="6"/>
      <c r="F11" s="6"/>
      <c r="G11" s="6"/>
      <c r="H11" s="13">
        <v>20000</v>
      </c>
      <c r="I11" s="5"/>
      <c r="J11" s="5"/>
      <c r="K11" s="5"/>
      <c r="L11" s="1"/>
    </row>
    <row r="12" spans="1:12" ht="12.75">
      <c r="A12" s="1"/>
      <c r="B12" s="2"/>
      <c r="C12" s="2"/>
      <c r="D12" s="8" t="s">
        <v>7</v>
      </c>
      <c r="E12" s="6"/>
      <c r="F12" s="6"/>
      <c r="G12" s="6"/>
      <c r="H12" s="11">
        <f>H10-H11</f>
        <v>60000</v>
      </c>
      <c r="I12" s="5"/>
      <c r="J12" s="5"/>
      <c r="K12" s="5"/>
      <c r="L12" s="1"/>
    </row>
    <row r="13" spans="1:12" ht="12.75">
      <c r="A13" s="1"/>
      <c r="B13" s="2"/>
      <c r="C13" s="2"/>
      <c r="D13" s="8" t="s">
        <v>8</v>
      </c>
      <c r="E13" s="6"/>
      <c r="F13" s="6"/>
      <c r="G13" s="6"/>
      <c r="H13" s="11">
        <f>H12*0.35</f>
        <v>21000</v>
      </c>
      <c r="I13" s="5"/>
      <c r="J13" s="5"/>
      <c r="K13" s="5"/>
      <c r="L13" s="1"/>
    </row>
    <row r="14" spans="1:12" ht="13.5" thickBot="1">
      <c r="A14" s="1"/>
      <c r="B14" s="2"/>
      <c r="C14" s="2"/>
      <c r="D14" s="8" t="s">
        <v>9</v>
      </c>
      <c r="E14" s="6"/>
      <c r="F14" s="6"/>
      <c r="G14" s="6"/>
      <c r="H14" s="14">
        <f>H12-H13</f>
        <v>39000</v>
      </c>
      <c r="I14" s="5"/>
      <c r="J14" s="5"/>
      <c r="K14" s="5"/>
      <c r="L14" s="1"/>
    </row>
    <row r="15" spans="1:12" ht="13.5" thickTop="1">
      <c r="A15" s="1"/>
      <c r="B15" s="2"/>
      <c r="C15" s="2"/>
      <c r="D15" s="3"/>
      <c r="E15" s="6"/>
      <c r="F15" s="6"/>
      <c r="G15" s="6"/>
      <c r="H15" s="5"/>
      <c r="I15" s="5"/>
      <c r="J15" s="5"/>
      <c r="K15" s="5"/>
      <c r="L15" s="1"/>
    </row>
    <row r="16" spans="1:12" ht="12.75">
      <c r="A16" s="1"/>
      <c r="B16" s="21">
        <v>1</v>
      </c>
      <c r="C16" s="20" t="s">
        <v>11</v>
      </c>
      <c r="D16" s="3"/>
      <c r="E16" s="6"/>
      <c r="F16" s="6"/>
      <c r="G16" s="6"/>
      <c r="I16" s="5"/>
      <c r="J16" s="5"/>
      <c r="K16" s="5"/>
      <c r="L16" s="1"/>
    </row>
    <row r="17" spans="1:12" ht="12.75">
      <c r="A17" s="1"/>
      <c r="B17" s="16"/>
      <c r="C17" s="4" t="s">
        <v>44</v>
      </c>
      <c r="D17" s="3"/>
      <c r="E17" s="5"/>
      <c r="F17" s="5"/>
      <c r="G17" s="6"/>
      <c r="H17" s="4"/>
      <c r="I17" s="5"/>
      <c r="J17" s="24">
        <f>(H10/H11)</f>
        <v>4</v>
      </c>
      <c r="K17" s="23" t="s">
        <v>46</v>
      </c>
      <c r="L17" s="1"/>
    </row>
    <row r="18" spans="1:12" ht="12.75">
      <c r="A18" s="1"/>
      <c r="B18" s="16"/>
      <c r="C18" s="4"/>
      <c r="D18" s="3"/>
      <c r="E18" s="5"/>
      <c r="F18" s="5"/>
      <c r="G18" s="6"/>
      <c r="H18" s="4"/>
      <c r="I18" s="5"/>
      <c r="J18" s="45"/>
      <c r="K18" s="7"/>
      <c r="L18" s="1"/>
    </row>
    <row r="19" spans="1:12" ht="12.75" customHeight="1">
      <c r="A19" s="1"/>
      <c r="B19" s="21">
        <v>2</v>
      </c>
      <c r="C19" s="20" t="s">
        <v>12</v>
      </c>
      <c r="D19" s="7"/>
      <c r="E19" s="7"/>
      <c r="F19" s="7"/>
      <c r="G19" s="7"/>
      <c r="H19" s="7"/>
      <c r="I19" s="7"/>
      <c r="J19" s="7"/>
      <c r="K19" s="7"/>
      <c r="L19" s="1"/>
    </row>
    <row r="20" spans="1:12" ht="12.75" customHeight="1">
      <c r="A20" s="1"/>
      <c r="B20" s="21"/>
      <c r="C20" s="4" t="s">
        <v>45</v>
      </c>
      <c r="D20" s="7"/>
      <c r="E20" s="7"/>
      <c r="F20" s="7"/>
      <c r="G20" s="7"/>
      <c r="H20" s="7"/>
      <c r="I20" s="7"/>
      <c r="J20" s="22">
        <f>(H10+H9)/(H9+H11)</f>
        <v>2.3333333333333335</v>
      </c>
      <c r="K20" s="23" t="s">
        <v>46</v>
      </c>
      <c r="L20" s="1"/>
    </row>
    <row r="21" spans="1:12" ht="12.75" customHeight="1">
      <c r="A21" s="1"/>
      <c r="B21" s="21"/>
      <c r="C21" s="4"/>
      <c r="D21" s="7"/>
      <c r="E21" s="7"/>
      <c r="F21" s="7"/>
      <c r="G21" s="7"/>
      <c r="H21" s="7"/>
      <c r="I21" s="7"/>
      <c r="J21" s="45"/>
      <c r="K21" s="7"/>
      <c r="L21" s="1"/>
    </row>
    <row r="22" spans="1:12" ht="12.75" customHeight="1">
      <c r="A22" s="1"/>
      <c r="B22" s="21">
        <v>3</v>
      </c>
      <c r="C22" s="20" t="s">
        <v>13</v>
      </c>
      <c r="D22" s="20"/>
      <c r="E22" s="20"/>
      <c r="F22" s="20"/>
      <c r="G22" s="20"/>
      <c r="H22" s="20"/>
      <c r="I22" s="7"/>
      <c r="J22" s="7"/>
      <c r="K22" s="7"/>
      <c r="L22" s="1"/>
    </row>
    <row r="23" spans="1:12" ht="12.75" customHeight="1">
      <c r="A23" s="1"/>
      <c r="B23" s="16"/>
      <c r="C23" s="5"/>
      <c r="D23" s="29" t="s">
        <v>59</v>
      </c>
      <c r="E23" s="4" t="s">
        <v>47</v>
      </c>
      <c r="F23" s="4"/>
      <c r="G23" s="7"/>
      <c r="H23" s="7"/>
      <c r="I23" s="7"/>
      <c r="J23" s="7"/>
      <c r="K23" s="7"/>
      <c r="L23" s="1"/>
    </row>
    <row r="24" spans="1:12" ht="12.75" customHeight="1">
      <c r="A24" s="1"/>
      <c r="B24" s="16"/>
      <c r="C24" s="5"/>
      <c r="D24" s="29" t="s">
        <v>60</v>
      </c>
      <c r="E24" s="4" t="s">
        <v>48</v>
      </c>
      <c r="F24" s="4"/>
      <c r="G24" s="7"/>
      <c r="H24" s="7"/>
      <c r="I24" s="7"/>
      <c r="J24" s="7"/>
      <c r="K24" s="7"/>
      <c r="L24" s="1"/>
    </row>
    <row r="25" spans="1:12" ht="12.75" customHeight="1">
      <c r="A25" s="1"/>
      <c r="B25" s="16"/>
      <c r="C25" s="5"/>
      <c r="D25" s="29" t="s">
        <v>60</v>
      </c>
      <c r="E25" s="4" t="s">
        <v>49</v>
      </c>
      <c r="F25" s="28"/>
      <c r="G25" s="7"/>
      <c r="H25" s="7"/>
      <c r="I25" s="7"/>
      <c r="J25" s="22">
        <f>1+1.5</f>
        <v>2.5</v>
      </c>
      <c r="K25" s="23" t="s">
        <v>46</v>
      </c>
      <c r="L25" s="1"/>
    </row>
    <row r="26" spans="1:12" ht="12.75" customHeight="1">
      <c r="A26" s="1"/>
      <c r="B26" s="16"/>
      <c r="C26" s="5"/>
      <c r="D26" s="29"/>
      <c r="E26" s="4"/>
      <c r="F26" s="28"/>
      <c r="G26" s="7"/>
      <c r="H26" s="7"/>
      <c r="I26" s="7"/>
      <c r="J26" s="45"/>
      <c r="K26" s="7"/>
      <c r="L26" s="1"/>
    </row>
    <row r="27" spans="1:12" ht="25.5" customHeight="1">
      <c r="A27" s="1"/>
      <c r="B27" s="21">
        <v>4</v>
      </c>
      <c r="C27" s="86" t="s">
        <v>42</v>
      </c>
      <c r="D27" s="86"/>
      <c r="E27" s="86"/>
      <c r="F27" s="86"/>
      <c r="G27" s="86"/>
      <c r="H27" s="86"/>
      <c r="I27" s="86"/>
      <c r="J27" s="86"/>
      <c r="K27" s="86"/>
      <c r="L27" s="1"/>
    </row>
    <row r="28" spans="1:12" ht="12.75" customHeight="1">
      <c r="A28" s="1"/>
      <c r="B28" s="36"/>
      <c r="C28" s="4" t="s">
        <v>61</v>
      </c>
      <c r="D28" s="4"/>
      <c r="E28" s="4"/>
      <c r="F28" s="4"/>
      <c r="G28" s="15"/>
      <c r="H28" s="15"/>
      <c r="I28" s="15"/>
      <c r="J28" s="15"/>
      <c r="K28" s="15"/>
      <c r="L28" s="1"/>
    </row>
    <row r="29" spans="1:12" ht="12.75" customHeight="1">
      <c r="A29" s="1"/>
      <c r="B29" s="16"/>
      <c r="C29" s="4" t="s">
        <v>50</v>
      </c>
      <c r="D29" s="4"/>
      <c r="E29" s="4" t="s">
        <v>51</v>
      </c>
      <c r="F29" s="4"/>
      <c r="G29" s="33"/>
      <c r="H29" s="33"/>
      <c r="I29" s="15"/>
      <c r="J29" s="33"/>
      <c r="K29" s="15"/>
      <c r="L29" s="1"/>
    </row>
    <row r="30" spans="1:12" ht="12.75" customHeight="1">
      <c r="A30" s="1"/>
      <c r="B30" s="16"/>
      <c r="C30" s="4" t="s">
        <v>50</v>
      </c>
      <c r="D30" s="4"/>
      <c r="E30" s="34">
        <f>(0.14*0.8)/(1-(0.14*0.8))</f>
        <v>0.12612612612612614</v>
      </c>
      <c r="F30" s="4"/>
      <c r="G30" s="33"/>
      <c r="H30" s="4"/>
      <c r="I30" s="15"/>
      <c r="J30" s="28"/>
      <c r="K30" s="35">
        <f>E30</f>
        <v>0.12612612612612614</v>
      </c>
      <c r="L30" s="1"/>
    </row>
    <row r="31" spans="1:12" ht="12.75" customHeight="1">
      <c r="A31" s="1"/>
      <c r="B31" s="16"/>
      <c r="C31" s="4"/>
      <c r="D31" s="4"/>
      <c r="E31" s="34"/>
      <c r="F31" s="4"/>
      <c r="G31" s="33"/>
      <c r="H31" s="4"/>
      <c r="I31" s="15"/>
      <c r="J31" s="45"/>
      <c r="K31" s="7"/>
      <c r="L31" s="1"/>
    </row>
    <row r="32" spans="1:12" ht="25.5" customHeight="1">
      <c r="A32" s="1"/>
      <c r="B32" s="21">
        <v>5</v>
      </c>
      <c r="C32" s="86" t="s">
        <v>14</v>
      </c>
      <c r="D32" s="86"/>
      <c r="E32" s="86"/>
      <c r="F32" s="86"/>
      <c r="G32" s="86"/>
      <c r="H32" s="86"/>
      <c r="I32" s="86"/>
      <c r="J32" s="86"/>
      <c r="K32" s="86"/>
      <c r="L32" s="1"/>
    </row>
    <row r="33" spans="1:12" ht="12.75" customHeight="1">
      <c r="A33" s="1"/>
      <c r="B33" s="21"/>
      <c r="C33" s="27" t="s">
        <v>57</v>
      </c>
      <c r="D33" s="38"/>
      <c r="E33" s="40">
        <v>200</v>
      </c>
      <c r="F33" s="30"/>
      <c r="G33" s="4" t="s">
        <v>52</v>
      </c>
      <c r="H33" s="27"/>
      <c r="I33" s="4" t="s">
        <v>53</v>
      </c>
      <c r="J33" s="38"/>
      <c r="K33" s="30"/>
      <c r="L33" s="1"/>
    </row>
    <row r="34" spans="1:12" ht="12.75" customHeight="1">
      <c r="A34" s="1"/>
      <c r="B34" s="21"/>
      <c r="C34" s="27" t="s">
        <v>63</v>
      </c>
      <c r="D34" s="38"/>
      <c r="E34" s="41">
        <v>200</v>
      </c>
      <c r="F34" s="30"/>
      <c r="G34" s="4" t="s">
        <v>52</v>
      </c>
      <c r="H34" s="27"/>
      <c r="J34" s="42">
        <f>(E37+E36)/E38</f>
        <v>10</v>
      </c>
      <c r="K34" s="23" t="s">
        <v>46</v>
      </c>
      <c r="L34" s="1"/>
    </row>
    <row r="35" spans="1:12" ht="12.75" customHeight="1">
      <c r="A35" s="1"/>
      <c r="B35" s="21"/>
      <c r="C35" s="27" t="s">
        <v>56</v>
      </c>
      <c r="D35" s="5"/>
      <c r="E35" s="40">
        <f>SUM(E33:E34)</f>
        <v>400</v>
      </c>
      <c r="F35" s="30"/>
      <c r="G35" s="39"/>
      <c r="H35" s="27"/>
      <c r="I35" s="28"/>
      <c r="J35" s="38"/>
      <c r="K35" s="30"/>
      <c r="L35" s="1"/>
    </row>
    <row r="36" spans="1:12" ht="12.75" customHeight="1">
      <c r="A36" s="1"/>
      <c r="B36" s="37"/>
      <c r="C36" s="5" t="s">
        <v>54</v>
      </c>
      <c r="D36" s="5"/>
      <c r="E36" s="41">
        <v>50</v>
      </c>
      <c r="F36" s="38"/>
      <c r="G36" s="38"/>
      <c r="H36" s="27"/>
      <c r="I36" s="26"/>
      <c r="J36" s="38"/>
      <c r="K36" s="38"/>
      <c r="L36" s="1"/>
    </row>
    <row r="37" spans="1:12" ht="12.75" customHeight="1">
      <c r="A37" s="1"/>
      <c r="B37" s="37"/>
      <c r="C37" s="5" t="s">
        <v>55</v>
      </c>
      <c r="D37" s="5"/>
      <c r="E37" s="40">
        <f>SUM(E35:E36)</f>
        <v>450</v>
      </c>
      <c r="F37" s="38"/>
      <c r="G37" s="38"/>
      <c r="H37" s="27"/>
      <c r="I37" s="26"/>
      <c r="J37" s="38"/>
      <c r="K37" s="38"/>
      <c r="L37" s="1"/>
    </row>
    <row r="38" spans="1:12" ht="12.75" customHeight="1">
      <c r="A38" s="1"/>
      <c r="B38" s="37"/>
      <c r="C38" s="5" t="s">
        <v>62</v>
      </c>
      <c r="D38" s="5"/>
      <c r="E38" s="41">
        <v>50</v>
      </c>
      <c r="F38" s="38"/>
      <c r="G38" s="38"/>
      <c r="H38" s="27"/>
      <c r="I38" s="25"/>
      <c r="J38" s="38"/>
      <c r="K38" s="38"/>
      <c r="L38" s="1"/>
    </row>
    <row r="39" spans="1:12" ht="12.75" customHeight="1">
      <c r="A39" s="1"/>
      <c r="B39" s="37"/>
      <c r="C39" s="27" t="s">
        <v>1</v>
      </c>
      <c r="D39" s="5"/>
      <c r="E39" s="40">
        <f>SUM(E37:E38)</f>
        <v>500</v>
      </c>
      <c r="F39" s="38"/>
      <c r="G39" s="38"/>
      <c r="H39" s="27"/>
      <c r="I39" s="26"/>
      <c r="J39" s="38"/>
      <c r="K39" s="38"/>
      <c r="L39" s="1"/>
    </row>
    <row r="40" spans="1:12" ht="12.75" customHeight="1">
      <c r="A40" s="1"/>
      <c r="B40" s="37"/>
      <c r="C40" s="27"/>
      <c r="D40" s="5"/>
      <c r="E40" s="40"/>
      <c r="F40" s="38"/>
      <c r="G40" s="38"/>
      <c r="H40" s="27"/>
      <c r="I40" s="26"/>
      <c r="J40" s="38"/>
      <c r="K40" s="38"/>
      <c r="L40" s="1"/>
    </row>
    <row r="41" spans="1:12" ht="12.75" customHeight="1">
      <c r="A41" s="1"/>
      <c r="B41" s="86" t="s">
        <v>15</v>
      </c>
      <c r="C41" s="86"/>
      <c r="D41" s="86"/>
      <c r="E41" s="86"/>
      <c r="F41" s="86"/>
      <c r="G41" s="86"/>
      <c r="H41" s="86"/>
      <c r="I41" s="86"/>
      <c r="J41" s="86"/>
      <c r="K41" s="15"/>
      <c r="L41" s="1"/>
    </row>
    <row r="42" spans="1:12" ht="12.75" customHeight="1">
      <c r="A42" s="1"/>
      <c r="B42" s="15"/>
      <c r="C42" s="15"/>
      <c r="D42" s="15"/>
      <c r="E42" s="92" t="s">
        <v>16</v>
      </c>
      <c r="F42" s="92"/>
      <c r="G42" s="17" t="s">
        <v>21</v>
      </c>
      <c r="H42" s="17" t="s">
        <v>22</v>
      </c>
      <c r="I42" s="47" t="s">
        <v>70</v>
      </c>
      <c r="J42" s="15"/>
      <c r="K42" s="15"/>
      <c r="L42" s="1"/>
    </row>
    <row r="43" spans="1:12" ht="12.75" customHeight="1">
      <c r="A43" s="1"/>
      <c r="B43" s="15"/>
      <c r="C43" s="15"/>
      <c r="D43" s="15"/>
      <c r="E43" s="91" t="s">
        <v>17</v>
      </c>
      <c r="F43" s="91"/>
      <c r="G43" s="11">
        <v>800</v>
      </c>
      <c r="H43" s="11">
        <v>950</v>
      </c>
      <c r="I43" s="11">
        <f>(H43+G43)/2</f>
        <v>875</v>
      </c>
      <c r="J43" s="15"/>
      <c r="K43" s="15"/>
      <c r="L43" s="1"/>
    </row>
    <row r="44" spans="1:12" ht="12.75" customHeight="1">
      <c r="A44" s="1"/>
      <c r="B44" s="15"/>
      <c r="C44" s="15"/>
      <c r="D44" s="15"/>
      <c r="E44" s="91" t="s">
        <v>18</v>
      </c>
      <c r="F44" s="91"/>
      <c r="G44" s="11">
        <v>1100</v>
      </c>
      <c r="H44" s="11">
        <v>1200</v>
      </c>
      <c r="I44" s="11">
        <f>(H44+G44)/2</f>
        <v>1150</v>
      </c>
      <c r="J44" s="15"/>
      <c r="K44" s="15"/>
      <c r="L44" s="1"/>
    </row>
    <row r="45" spans="1:12" ht="12.75" customHeight="1">
      <c r="A45" s="1"/>
      <c r="B45" s="15"/>
      <c r="C45" s="15"/>
      <c r="D45" s="15"/>
      <c r="E45" s="91" t="s">
        <v>19</v>
      </c>
      <c r="F45" s="91"/>
      <c r="G45" s="11">
        <v>750</v>
      </c>
      <c r="H45" s="11">
        <v>650</v>
      </c>
      <c r="I45" s="11">
        <f>(H45+G45)/2</f>
        <v>700</v>
      </c>
      <c r="J45" s="15"/>
      <c r="K45" s="15"/>
      <c r="L45" s="1"/>
    </row>
    <row r="46" spans="1:12" ht="12.75" customHeight="1">
      <c r="A46" s="1"/>
      <c r="B46" s="15"/>
      <c r="C46" s="15"/>
      <c r="D46" s="15"/>
      <c r="E46" s="91" t="s">
        <v>20</v>
      </c>
      <c r="F46" s="91"/>
      <c r="G46" s="11">
        <v>8420</v>
      </c>
      <c r="H46" s="11"/>
      <c r="I46" s="15"/>
      <c r="J46" s="15"/>
      <c r="K46" s="15"/>
      <c r="L46" s="1"/>
    </row>
    <row r="47" spans="1:12" ht="12.75" customHeight="1">
      <c r="A47" s="1"/>
      <c r="B47" s="15"/>
      <c r="C47" s="15"/>
      <c r="D47" s="15"/>
      <c r="E47" s="91" t="s">
        <v>2</v>
      </c>
      <c r="F47" s="91"/>
      <c r="G47" s="11">
        <v>6250</v>
      </c>
      <c r="H47" s="11"/>
      <c r="I47" s="15"/>
      <c r="J47" s="15"/>
      <c r="K47" s="15"/>
      <c r="L47" s="1"/>
    </row>
    <row r="48" spans="1:12" ht="12.75" customHeight="1">
      <c r="A48" s="1"/>
      <c r="B48" s="21">
        <v>6</v>
      </c>
      <c r="C48" s="20" t="s">
        <v>23</v>
      </c>
      <c r="D48" s="20"/>
      <c r="E48" s="20"/>
      <c r="F48" s="20"/>
      <c r="G48" s="20"/>
      <c r="H48" s="20"/>
      <c r="I48" s="20"/>
      <c r="J48" s="20"/>
      <c r="K48" s="20"/>
      <c r="L48" s="1"/>
    </row>
    <row r="49" spans="1:12" ht="12.75" customHeight="1">
      <c r="A49" s="1"/>
      <c r="B49" s="21"/>
      <c r="C49" s="27" t="s">
        <v>65</v>
      </c>
      <c r="D49" s="4"/>
      <c r="E49" s="4"/>
      <c r="F49" s="43"/>
      <c r="G49" s="43"/>
      <c r="H49" s="20"/>
      <c r="I49" s="27" t="s">
        <v>64</v>
      </c>
      <c r="J49" s="20"/>
      <c r="K49" s="44">
        <f>G47/I43</f>
        <v>7.142857142857143</v>
      </c>
      <c r="L49" s="1"/>
    </row>
    <row r="50" spans="1:12" ht="12.75" customHeight="1">
      <c r="A50" s="1"/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1"/>
    </row>
    <row r="51" spans="1:12" ht="12.75" customHeight="1">
      <c r="A51" s="1"/>
      <c r="B51" s="31">
        <v>7</v>
      </c>
      <c r="C51" s="20" t="s">
        <v>24</v>
      </c>
      <c r="D51" s="20"/>
      <c r="E51" s="20"/>
      <c r="F51" s="20"/>
      <c r="G51" s="20"/>
      <c r="H51" s="20"/>
      <c r="I51" s="20"/>
      <c r="J51" s="20"/>
      <c r="K51" s="20"/>
      <c r="L51" s="1"/>
    </row>
    <row r="52" spans="1:12" ht="12.75" customHeight="1">
      <c r="A52" s="1"/>
      <c r="B52" s="21"/>
      <c r="C52" s="5"/>
      <c r="D52" s="20"/>
      <c r="E52" s="46" t="s">
        <v>64</v>
      </c>
      <c r="F52" s="27" t="s">
        <v>67</v>
      </c>
      <c r="G52" s="20"/>
      <c r="H52" s="5"/>
      <c r="I52" s="5"/>
      <c r="J52" s="49">
        <f>G47/I43</f>
        <v>7.142857142857143</v>
      </c>
      <c r="K52" s="20"/>
      <c r="L52" s="1"/>
    </row>
    <row r="53" spans="1:12" ht="12.75" customHeight="1">
      <c r="A53" s="1"/>
      <c r="B53" s="21"/>
      <c r="C53" s="5"/>
      <c r="D53" s="20"/>
      <c r="E53" s="46" t="s">
        <v>71</v>
      </c>
      <c r="F53" s="27" t="s">
        <v>68</v>
      </c>
      <c r="G53" s="20"/>
      <c r="H53" s="20"/>
      <c r="I53" s="5"/>
      <c r="J53" s="48">
        <f>(365/J52)</f>
        <v>51.099999999999994</v>
      </c>
      <c r="K53" s="20"/>
      <c r="L53" s="1"/>
    </row>
    <row r="54" spans="1:12" ht="12.75" customHeight="1">
      <c r="A54" s="1"/>
      <c r="B54" s="21"/>
      <c r="C54" s="5"/>
      <c r="D54" s="20"/>
      <c r="E54" s="46" t="s">
        <v>66</v>
      </c>
      <c r="F54" s="27" t="s">
        <v>69</v>
      </c>
      <c r="G54" s="20"/>
      <c r="H54" s="20"/>
      <c r="I54" s="5"/>
      <c r="J54" s="48">
        <f>G46/I44</f>
        <v>7.321739130434783</v>
      </c>
      <c r="K54" s="20"/>
      <c r="L54" s="1"/>
    </row>
    <row r="55" spans="1:12" ht="12.75" customHeight="1">
      <c r="A55" s="1"/>
      <c r="B55" s="37"/>
      <c r="C55" s="4"/>
      <c r="D55" s="20"/>
      <c r="E55" s="46" t="s">
        <v>72</v>
      </c>
      <c r="F55" s="27" t="s">
        <v>73</v>
      </c>
      <c r="G55" s="20"/>
      <c r="H55" s="20"/>
      <c r="I55" s="5"/>
      <c r="J55" s="48">
        <f>365/J54</f>
        <v>49.85154394299287</v>
      </c>
      <c r="K55" s="20"/>
      <c r="L55" s="1"/>
    </row>
    <row r="56" spans="1:12" ht="12.75" customHeight="1">
      <c r="A56" s="1"/>
      <c r="B56" s="37"/>
      <c r="C56" s="4"/>
      <c r="D56" s="20"/>
      <c r="E56" s="46" t="s">
        <v>58</v>
      </c>
      <c r="F56" s="27" t="s">
        <v>74</v>
      </c>
      <c r="G56" s="20"/>
      <c r="H56" s="4"/>
      <c r="I56" s="5"/>
      <c r="J56" s="50">
        <f>J53+J55</f>
        <v>100.95154394299286</v>
      </c>
      <c r="K56" s="23" t="s">
        <v>75</v>
      </c>
      <c r="L56" s="1"/>
    </row>
    <row r="57" spans="1:12" ht="12.75" customHeight="1">
      <c r="A57" s="1"/>
      <c r="B57" s="21"/>
      <c r="D57" s="20"/>
      <c r="F57" s="20"/>
      <c r="G57" s="20"/>
      <c r="H57" s="4"/>
      <c r="I57" s="4"/>
      <c r="J57" s="20"/>
      <c r="K57" s="20"/>
      <c r="L57" s="1"/>
    </row>
    <row r="58" spans="1:12" ht="12.75" customHeight="1">
      <c r="A58" s="1"/>
      <c r="B58" s="21">
        <v>8</v>
      </c>
      <c r="C58" s="20" t="s">
        <v>25</v>
      </c>
      <c r="D58" s="20"/>
      <c r="E58" s="20"/>
      <c r="F58" s="20"/>
      <c r="G58" s="20"/>
      <c r="H58" s="32"/>
      <c r="I58" s="20"/>
      <c r="J58" s="20"/>
      <c r="K58" s="20"/>
      <c r="L58" s="1"/>
    </row>
    <row r="59" spans="1:12" ht="12.75" customHeight="1">
      <c r="A59" s="1"/>
      <c r="B59" s="21"/>
      <c r="C59" s="20"/>
      <c r="D59" s="20"/>
      <c r="E59" s="46" t="s">
        <v>76</v>
      </c>
      <c r="F59" s="27" t="s">
        <v>77</v>
      </c>
      <c r="G59" s="20"/>
      <c r="H59" s="32"/>
      <c r="I59" s="20"/>
      <c r="J59" s="49">
        <f>G47/I45</f>
        <v>8.928571428571429</v>
      </c>
      <c r="K59" s="20"/>
      <c r="L59" s="1"/>
    </row>
    <row r="60" spans="1:12" ht="12.75" customHeight="1">
      <c r="A60" s="1"/>
      <c r="B60" s="21"/>
      <c r="C60" s="20"/>
      <c r="D60" s="20"/>
      <c r="E60" s="46" t="s">
        <v>79</v>
      </c>
      <c r="F60" s="27" t="s">
        <v>78</v>
      </c>
      <c r="G60" s="20"/>
      <c r="H60" s="32"/>
      <c r="I60" s="20"/>
      <c r="J60" s="49">
        <f>365/J59</f>
        <v>40.879999999999995</v>
      </c>
      <c r="K60" s="20"/>
      <c r="L60" s="1"/>
    </row>
    <row r="61" spans="1:12" ht="12.75" customHeight="1">
      <c r="A61" s="1"/>
      <c r="B61" s="21"/>
      <c r="C61" s="20"/>
      <c r="D61" s="20"/>
      <c r="E61" s="46" t="s">
        <v>80</v>
      </c>
      <c r="F61" s="27" t="s">
        <v>81</v>
      </c>
      <c r="G61" s="20"/>
      <c r="H61" s="32"/>
      <c r="I61" s="20"/>
      <c r="J61" s="50">
        <f>J56-J60</f>
        <v>60.07154394299286</v>
      </c>
      <c r="K61" s="23" t="s">
        <v>75</v>
      </c>
      <c r="L61" s="1"/>
    </row>
    <row r="62" spans="1:12" ht="12.75" customHeight="1">
      <c r="A62" s="1"/>
      <c r="B62" s="21"/>
      <c r="C62" s="20"/>
      <c r="D62" s="20"/>
      <c r="E62" s="20"/>
      <c r="F62" s="20"/>
      <c r="G62" s="20"/>
      <c r="H62" s="32"/>
      <c r="I62" s="20"/>
      <c r="J62" s="20"/>
      <c r="K62" s="20"/>
      <c r="L62" s="1"/>
    </row>
    <row r="63" spans="1:12" ht="25.5" customHeight="1">
      <c r="A63" s="1"/>
      <c r="B63" s="21">
        <v>9</v>
      </c>
      <c r="C63" s="86" t="s">
        <v>26</v>
      </c>
      <c r="D63" s="86"/>
      <c r="E63" s="86"/>
      <c r="F63" s="86"/>
      <c r="G63" s="86"/>
      <c r="H63" s="86"/>
      <c r="I63" s="86"/>
      <c r="J63" s="86"/>
      <c r="K63" s="86"/>
      <c r="L63" s="1"/>
    </row>
    <row r="64" spans="1:12" s="55" customFormat="1" ht="12.75" customHeight="1">
      <c r="A64" s="52"/>
      <c r="B64" s="53"/>
      <c r="C64" s="54"/>
      <c r="D64" s="20"/>
      <c r="E64" s="46" t="s">
        <v>58</v>
      </c>
      <c r="F64" s="27" t="s">
        <v>74</v>
      </c>
      <c r="G64" s="20"/>
      <c r="H64" s="54"/>
      <c r="I64" s="54"/>
      <c r="J64" s="57">
        <f>50+40</f>
        <v>90</v>
      </c>
      <c r="K64" s="54"/>
      <c r="L64" s="52"/>
    </row>
    <row r="65" spans="1:12" s="55" customFormat="1" ht="12.75" customHeight="1">
      <c r="A65" s="52"/>
      <c r="B65" s="53"/>
      <c r="C65" s="54"/>
      <c r="D65" s="54"/>
      <c r="E65" s="46" t="s">
        <v>80</v>
      </c>
      <c r="F65" s="27" t="s">
        <v>81</v>
      </c>
      <c r="G65" s="54"/>
      <c r="H65" s="54"/>
      <c r="I65" s="54"/>
      <c r="J65" s="58">
        <f>J64-35</f>
        <v>55</v>
      </c>
      <c r="K65" s="23" t="s">
        <v>75</v>
      </c>
      <c r="L65" s="52"/>
    </row>
    <row r="66" spans="1:12" s="55" customFormat="1" ht="12.75" customHeight="1">
      <c r="A66" s="52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2"/>
    </row>
    <row r="67" spans="1:12" ht="25.5" customHeight="1">
      <c r="A67" s="1"/>
      <c r="B67" s="31">
        <v>10</v>
      </c>
      <c r="C67" s="86" t="s">
        <v>27</v>
      </c>
      <c r="D67" s="86"/>
      <c r="E67" s="86"/>
      <c r="F67" s="86"/>
      <c r="G67" s="86"/>
      <c r="H67" s="86"/>
      <c r="I67" s="86"/>
      <c r="J67" s="86"/>
      <c r="K67" s="86"/>
      <c r="L67" s="1"/>
    </row>
    <row r="68" spans="1:12" ht="12.75" customHeight="1">
      <c r="A68" s="1"/>
      <c r="B68" s="31"/>
      <c r="C68" s="30"/>
      <c r="D68" s="20"/>
      <c r="E68" s="5"/>
      <c r="F68" s="5"/>
      <c r="G68" s="5"/>
      <c r="H68" s="54"/>
      <c r="I68" s="30"/>
      <c r="J68" s="57">
        <f>58+32</f>
        <v>90</v>
      </c>
      <c r="K68" s="30"/>
      <c r="L68" s="1"/>
    </row>
    <row r="69" spans="1:12" ht="12.75" customHeight="1">
      <c r="A69" s="1"/>
      <c r="B69" s="31"/>
      <c r="C69" s="30"/>
      <c r="D69" s="20"/>
      <c r="E69" s="29" t="s">
        <v>82</v>
      </c>
      <c r="F69" s="27" t="s">
        <v>83</v>
      </c>
      <c r="G69" s="20"/>
      <c r="H69" s="54"/>
      <c r="I69" s="30"/>
      <c r="J69" s="57">
        <f>58*1250000</f>
        <v>72500000</v>
      </c>
      <c r="K69" s="30"/>
      <c r="L69" s="1"/>
    </row>
    <row r="70" spans="1:12" ht="12.75" customHeight="1">
      <c r="A70" s="1"/>
      <c r="B70" s="31"/>
      <c r="C70" s="30"/>
      <c r="D70" s="20"/>
      <c r="E70" s="46" t="s">
        <v>76</v>
      </c>
      <c r="F70" s="27" t="s">
        <v>77</v>
      </c>
      <c r="G70" s="20"/>
      <c r="H70" s="54"/>
      <c r="I70" s="30"/>
      <c r="J70" s="57">
        <f>J69/810000</f>
        <v>89.50617283950618</v>
      </c>
      <c r="K70" s="30"/>
      <c r="L70" s="1"/>
    </row>
    <row r="71" spans="1:12" ht="12.75" customHeight="1">
      <c r="A71" s="1"/>
      <c r="B71" s="31"/>
      <c r="C71" s="30"/>
      <c r="D71" s="20"/>
      <c r="E71" s="46" t="s">
        <v>79</v>
      </c>
      <c r="F71" s="27" t="s">
        <v>78</v>
      </c>
      <c r="G71" s="20"/>
      <c r="H71" s="54"/>
      <c r="I71" s="30"/>
      <c r="J71" s="56">
        <f>365/J70</f>
        <v>4.077931034482758</v>
      </c>
      <c r="K71" s="30"/>
      <c r="L71" s="1"/>
    </row>
    <row r="72" spans="1:12" ht="12.75" customHeight="1">
      <c r="A72" s="1"/>
      <c r="B72" s="31"/>
      <c r="C72" s="30"/>
      <c r="D72" s="54"/>
      <c r="E72" s="5"/>
      <c r="F72" s="5"/>
      <c r="G72" s="54"/>
      <c r="H72" s="54"/>
      <c r="I72" s="30"/>
      <c r="J72" s="58">
        <f>J68-J71</f>
        <v>85.92206896551724</v>
      </c>
      <c r="K72" s="23" t="s">
        <v>75</v>
      </c>
      <c r="L72" s="1"/>
    </row>
    <row r="73" spans="1:12" ht="12.75" customHeight="1">
      <c r="A73" s="1"/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1"/>
    </row>
    <row r="74" spans="1:12" ht="25.5" customHeight="1">
      <c r="A74" s="1"/>
      <c r="B74" s="21">
        <v>11</v>
      </c>
      <c r="C74" s="86" t="s">
        <v>28</v>
      </c>
      <c r="D74" s="86"/>
      <c r="E74" s="86"/>
      <c r="F74" s="86"/>
      <c r="G74" s="86"/>
      <c r="H74" s="86"/>
      <c r="I74" s="86"/>
      <c r="J74" s="86"/>
      <c r="K74" s="86"/>
      <c r="L74" s="1"/>
    </row>
    <row r="75" spans="1:12" ht="12.75" customHeight="1">
      <c r="A75" s="1"/>
      <c r="B75" s="21"/>
      <c r="C75" s="30"/>
      <c r="D75" s="30"/>
      <c r="E75" s="46" t="s">
        <v>58</v>
      </c>
      <c r="F75" s="27" t="s">
        <v>84</v>
      </c>
      <c r="G75" s="30"/>
      <c r="H75" s="30"/>
      <c r="I75" s="30"/>
      <c r="J75" s="58">
        <f>55+35</f>
        <v>90</v>
      </c>
      <c r="K75" s="23" t="s">
        <v>75</v>
      </c>
      <c r="L75" s="1"/>
    </row>
    <row r="76" spans="1:12" ht="12.75" customHeight="1">
      <c r="A76" s="1"/>
      <c r="B76" s="21"/>
      <c r="C76" s="30"/>
      <c r="D76" s="30"/>
      <c r="E76" s="30"/>
      <c r="F76" s="30"/>
      <c r="G76" s="30"/>
      <c r="H76" s="30"/>
      <c r="I76" s="30"/>
      <c r="J76" s="30"/>
      <c r="K76" s="30"/>
      <c r="L76" s="1"/>
    </row>
    <row r="77" spans="1:12" ht="38.25" customHeight="1">
      <c r="A77" s="1"/>
      <c r="B77" s="21">
        <v>12</v>
      </c>
      <c r="C77" s="86" t="s">
        <v>29</v>
      </c>
      <c r="D77" s="86"/>
      <c r="E77" s="86"/>
      <c r="F77" s="86"/>
      <c r="G77" s="86"/>
      <c r="H77" s="86"/>
      <c r="I77" s="86"/>
      <c r="J77" s="86"/>
      <c r="K77" s="86"/>
      <c r="L77" s="1"/>
    </row>
    <row r="78" spans="1:12" ht="12.75" customHeight="1">
      <c r="A78" s="1"/>
      <c r="B78" s="21"/>
      <c r="C78" s="65" t="s">
        <v>85</v>
      </c>
      <c r="D78" s="59"/>
      <c r="E78" s="60">
        <v>18000</v>
      </c>
      <c r="F78" s="30"/>
      <c r="G78" s="30"/>
      <c r="H78" s="30"/>
      <c r="I78" s="30"/>
      <c r="J78" s="30"/>
      <c r="K78" s="30"/>
      <c r="L78" s="1"/>
    </row>
    <row r="79" spans="1:12" ht="12.75" customHeight="1">
      <c r="A79" s="1"/>
      <c r="B79" s="21"/>
      <c r="C79" s="65" t="s">
        <v>86</v>
      </c>
      <c r="D79" s="59"/>
      <c r="E79" s="61">
        <v>0.099</v>
      </c>
      <c r="F79" s="30"/>
      <c r="G79" s="30"/>
      <c r="H79" s="30"/>
      <c r="I79" s="30"/>
      <c r="J79" s="30"/>
      <c r="K79" s="30"/>
      <c r="L79" s="1"/>
    </row>
    <row r="80" spans="1:12" ht="12.75" customHeight="1">
      <c r="A80" s="1"/>
      <c r="B80" s="21"/>
      <c r="C80" s="65" t="s">
        <v>87</v>
      </c>
      <c r="D80" s="59"/>
      <c r="E80" s="62">
        <f>E79/12</f>
        <v>0.00825</v>
      </c>
      <c r="F80" s="30"/>
      <c r="G80" s="30"/>
      <c r="H80" s="30"/>
      <c r="I80" s="30"/>
      <c r="J80" s="30"/>
      <c r="K80" s="30"/>
      <c r="L80" s="1"/>
    </row>
    <row r="81" spans="1:12" ht="12.75" customHeight="1">
      <c r="A81" s="1"/>
      <c r="B81" s="21"/>
      <c r="C81" s="65" t="s">
        <v>88</v>
      </c>
      <c r="D81" s="59"/>
      <c r="E81" s="62">
        <v>60</v>
      </c>
      <c r="F81" s="30"/>
      <c r="G81" s="30"/>
      <c r="H81" s="30"/>
      <c r="I81" s="30"/>
      <c r="J81" s="30"/>
      <c r="K81" s="30"/>
      <c r="L81" s="1"/>
    </row>
    <row r="82" spans="1:12" ht="12.75" customHeight="1">
      <c r="A82" s="1"/>
      <c r="B82" s="21"/>
      <c r="C82" s="65" t="s">
        <v>89</v>
      </c>
      <c r="D82" s="59"/>
      <c r="E82" s="66">
        <f>PMT(E80,E81,-E78,0)</f>
        <v>381.5617335365934</v>
      </c>
      <c r="F82" s="30"/>
      <c r="G82" s="30"/>
      <c r="H82" s="30"/>
      <c r="I82" s="30"/>
      <c r="J82" s="64" t="s">
        <v>90</v>
      </c>
      <c r="K82" s="63">
        <f>E82</f>
        <v>381.5617335365934</v>
      </c>
      <c r="L82" s="1"/>
    </row>
    <row r="83" spans="1:12" ht="12.75" customHeight="1">
      <c r="A83" s="1"/>
      <c r="B83" s="21"/>
      <c r="C83" s="30"/>
      <c r="D83" s="30"/>
      <c r="E83" s="30"/>
      <c r="F83" s="30"/>
      <c r="G83" s="30"/>
      <c r="H83" s="30"/>
      <c r="I83" s="30"/>
      <c r="J83" s="30"/>
      <c r="K83" s="30"/>
      <c r="L83" s="1"/>
    </row>
    <row r="84" spans="1:12" ht="25.5" customHeight="1">
      <c r="A84" s="1"/>
      <c r="B84" s="21">
        <v>13</v>
      </c>
      <c r="C84" s="86" t="s">
        <v>30</v>
      </c>
      <c r="D84" s="86"/>
      <c r="E84" s="86"/>
      <c r="F84" s="86"/>
      <c r="G84" s="86"/>
      <c r="H84" s="86"/>
      <c r="I84" s="86"/>
      <c r="J84" s="86"/>
      <c r="K84" s="86"/>
      <c r="L84" s="1"/>
    </row>
    <row r="85" spans="1:12" ht="12.75" customHeight="1">
      <c r="A85" s="1"/>
      <c r="B85" s="21"/>
      <c r="C85" s="5"/>
      <c r="D85" s="5" t="s">
        <v>91</v>
      </c>
      <c r="E85" s="9">
        <v>25000</v>
      </c>
      <c r="F85" s="30"/>
      <c r="G85" s="30"/>
      <c r="H85" s="30"/>
      <c r="I85" s="30"/>
      <c r="J85" s="30"/>
      <c r="K85" s="30"/>
      <c r="L85" s="1"/>
    </row>
    <row r="86" spans="1:12" ht="12.75" customHeight="1">
      <c r="A86" s="1"/>
      <c r="B86" s="21"/>
      <c r="C86" s="5"/>
      <c r="D86" s="5" t="s">
        <v>92</v>
      </c>
      <c r="E86" s="67">
        <v>0.08</v>
      </c>
      <c r="F86" s="30"/>
      <c r="G86" s="30"/>
      <c r="H86" s="30"/>
      <c r="I86" s="30"/>
      <c r="J86" s="30"/>
      <c r="K86" s="30"/>
      <c r="L86" s="1"/>
    </row>
    <row r="87" spans="1:12" ht="12.75" customHeight="1">
      <c r="A87" s="1"/>
      <c r="B87" s="21"/>
      <c r="C87" s="5"/>
      <c r="D87" s="5" t="s">
        <v>93</v>
      </c>
      <c r="E87" s="62" t="s">
        <v>94</v>
      </c>
      <c r="F87" s="30"/>
      <c r="G87" s="30"/>
      <c r="H87" s="30"/>
      <c r="I87" s="30"/>
      <c r="J87" s="30"/>
      <c r="K87" s="30"/>
      <c r="L87" s="1"/>
    </row>
    <row r="88" spans="1:12" ht="12.75" customHeight="1">
      <c r="A88" s="1"/>
      <c r="B88" s="21"/>
      <c r="C88" s="5"/>
      <c r="D88" s="5" t="s">
        <v>95</v>
      </c>
      <c r="E88" s="68">
        <f>E85/E86</f>
        <v>312500</v>
      </c>
      <c r="F88" s="30"/>
      <c r="G88" s="30"/>
      <c r="H88" s="30"/>
      <c r="I88" s="30"/>
      <c r="J88" s="30"/>
      <c r="K88" s="30"/>
      <c r="L88" s="1"/>
    </row>
    <row r="89" spans="1:12" ht="12.75" customHeight="1">
      <c r="A89" s="1"/>
      <c r="B89" s="21"/>
      <c r="C89" s="30"/>
      <c r="D89" s="30"/>
      <c r="E89" s="30"/>
      <c r="F89" s="30"/>
      <c r="G89" s="30"/>
      <c r="H89" s="30"/>
      <c r="I89" s="30"/>
      <c r="J89" s="30"/>
      <c r="K89" s="30"/>
      <c r="L89" s="1"/>
    </row>
    <row r="90" spans="1:12" ht="25.5" customHeight="1">
      <c r="A90" s="1"/>
      <c r="B90" s="21">
        <v>14</v>
      </c>
      <c r="C90" s="86" t="s">
        <v>31</v>
      </c>
      <c r="D90" s="86"/>
      <c r="E90" s="86"/>
      <c r="F90" s="86"/>
      <c r="G90" s="86"/>
      <c r="H90" s="86"/>
      <c r="I90" s="86"/>
      <c r="J90" s="86"/>
      <c r="K90" s="86"/>
      <c r="L90" s="1"/>
    </row>
    <row r="91" spans="1:12" ht="12.75" customHeight="1">
      <c r="A91" s="1"/>
      <c r="B91" s="21"/>
      <c r="C91" s="71" t="s">
        <v>100</v>
      </c>
      <c r="D91" s="54"/>
      <c r="E91" s="54"/>
      <c r="F91" s="54"/>
      <c r="G91" s="54"/>
      <c r="H91" s="54"/>
      <c r="I91" s="54"/>
      <c r="J91" s="54"/>
      <c r="K91" s="30"/>
      <c r="L91" s="1"/>
    </row>
    <row r="92" spans="1:12" ht="12.75" customHeight="1">
      <c r="A92" s="1"/>
      <c r="B92" s="21"/>
      <c r="C92" s="87" t="s">
        <v>96</v>
      </c>
      <c r="D92" s="87"/>
      <c r="E92" s="87" t="s">
        <v>97</v>
      </c>
      <c r="F92" s="87"/>
      <c r="G92" s="87" t="s">
        <v>98</v>
      </c>
      <c r="H92" s="87"/>
      <c r="I92" s="55"/>
      <c r="J92" s="72" t="s">
        <v>99</v>
      </c>
      <c r="K92" s="30"/>
      <c r="L92" s="1"/>
    </row>
    <row r="93" spans="1:12" ht="12.75" customHeight="1">
      <c r="A93" s="1"/>
      <c r="B93" s="21"/>
      <c r="C93" s="88">
        <v>2000</v>
      </c>
      <c r="D93" s="88"/>
      <c r="E93" s="89">
        <v>10</v>
      </c>
      <c r="F93" s="89"/>
      <c r="G93" s="90">
        <f>RATE(E93,0,C93,-J93)</f>
        <v>0.09595822638521766</v>
      </c>
      <c r="H93" s="90"/>
      <c r="I93" s="69"/>
      <c r="J93" s="70">
        <v>5000</v>
      </c>
      <c r="K93" s="30"/>
      <c r="L93" s="1"/>
    </row>
    <row r="94" spans="1:12" ht="12.75" customHeight="1">
      <c r="A94" s="1"/>
      <c r="B94" s="21"/>
      <c r="C94" s="30"/>
      <c r="D94" s="30"/>
      <c r="E94" s="30"/>
      <c r="F94" s="30"/>
      <c r="G94" s="30"/>
      <c r="H94" s="30"/>
      <c r="I94" s="30"/>
      <c r="J94" s="30"/>
      <c r="K94" s="30"/>
      <c r="L94" s="1"/>
    </row>
    <row r="95" spans="1:12" ht="12.75" customHeight="1">
      <c r="A95" s="1"/>
      <c r="B95" s="21">
        <v>15</v>
      </c>
      <c r="C95" s="86" t="s">
        <v>32</v>
      </c>
      <c r="D95" s="86"/>
      <c r="E95" s="86"/>
      <c r="F95" s="86"/>
      <c r="G95" s="86"/>
      <c r="H95" s="86"/>
      <c r="I95" s="86"/>
      <c r="J95" s="86"/>
      <c r="K95" s="86"/>
      <c r="L95" s="1"/>
    </row>
    <row r="96" spans="1:12" ht="12.75" customHeight="1">
      <c r="A96" s="1"/>
      <c r="B96" s="16"/>
      <c r="C96" s="15"/>
      <c r="D96" s="18" t="s">
        <v>33</v>
      </c>
      <c r="E96" s="9">
        <v>-500</v>
      </c>
      <c r="F96" s="74">
        <v>0.12</v>
      </c>
      <c r="G96" s="5"/>
      <c r="H96" s="5"/>
      <c r="I96" s="5"/>
      <c r="J96" s="15"/>
      <c r="K96" s="15"/>
      <c r="L96" s="1"/>
    </row>
    <row r="97" spans="1:12" ht="12.75" customHeight="1">
      <c r="A97" s="1"/>
      <c r="B97" s="16"/>
      <c r="C97" s="15"/>
      <c r="D97" s="18" t="s">
        <v>34</v>
      </c>
      <c r="E97" s="9">
        <v>-50</v>
      </c>
      <c r="F97" s="15"/>
      <c r="G97" s="5"/>
      <c r="H97" s="5"/>
      <c r="I97" s="5"/>
      <c r="J97" s="15"/>
      <c r="K97" s="15"/>
      <c r="L97" s="1"/>
    </row>
    <row r="98" spans="1:12" ht="12.75" customHeight="1">
      <c r="A98" s="1"/>
      <c r="B98" s="16"/>
      <c r="C98" s="15"/>
      <c r="D98" s="18" t="s">
        <v>35</v>
      </c>
      <c r="E98" s="9">
        <v>50</v>
      </c>
      <c r="F98" s="15"/>
      <c r="G98" s="5"/>
      <c r="H98" s="5"/>
      <c r="I98" s="15"/>
      <c r="J98" s="15"/>
      <c r="K98" s="15"/>
      <c r="L98" s="1"/>
    </row>
    <row r="99" spans="1:12" ht="12.75" customHeight="1">
      <c r="A99" s="1"/>
      <c r="B99" s="16"/>
      <c r="C99" s="15"/>
      <c r="D99" s="18" t="s">
        <v>36</v>
      </c>
      <c r="E99" s="9">
        <v>200</v>
      </c>
      <c r="F99" s="15"/>
      <c r="G99" s="18"/>
      <c r="H99" s="19"/>
      <c r="I99" s="15"/>
      <c r="J99" s="15"/>
      <c r="K99" s="15"/>
      <c r="L99" s="1"/>
    </row>
    <row r="100" spans="1:12" ht="12.75" customHeight="1">
      <c r="A100" s="1"/>
      <c r="B100" s="16"/>
      <c r="C100" s="15"/>
      <c r="D100" s="18" t="s">
        <v>37</v>
      </c>
      <c r="E100" s="9">
        <v>400</v>
      </c>
      <c r="F100" s="15"/>
      <c r="G100" s="18"/>
      <c r="H100" s="19"/>
      <c r="I100" s="15"/>
      <c r="J100" s="15"/>
      <c r="K100" s="15"/>
      <c r="L100" s="1"/>
    </row>
    <row r="101" spans="1:12" ht="12.75" customHeight="1">
      <c r="A101" s="1"/>
      <c r="B101" s="16"/>
      <c r="C101" s="15"/>
      <c r="D101" s="18" t="s">
        <v>38</v>
      </c>
      <c r="E101" s="75">
        <v>400</v>
      </c>
      <c r="F101" s="15"/>
      <c r="G101" s="18"/>
      <c r="H101" s="19"/>
      <c r="I101" s="15"/>
      <c r="J101" s="15"/>
      <c r="K101" s="15"/>
      <c r="L101" s="1"/>
    </row>
    <row r="102" spans="1:12" ht="12.75" customHeight="1">
      <c r="A102" s="1"/>
      <c r="B102" s="16"/>
      <c r="C102" s="15"/>
      <c r="D102" s="18"/>
      <c r="E102" s="73">
        <f>NPV(F96,E97:E101)</f>
        <v>618.7508599467482</v>
      </c>
      <c r="F102" s="15"/>
      <c r="G102" s="18"/>
      <c r="H102" s="19"/>
      <c r="I102" s="15"/>
      <c r="J102" s="76" t="s">
        <v>101</v>
      </c>
      <c r="K102" s="63">
        <f>E102+E96</f>
        <v>118.75085994674816</v>
      </c>
      <c r="L102" s="1"/>
    </row>
    <row r="103" spans="1:12" ht="12.75" customHeight="1">
      <c r="A103" s="1"/>
      <c r="B103" s="16"/>
      <c r="C103" s="15"/>
      <c r="D103" s="18"/>
      <c r="E103" s="9"/>
      <c r="F103" s="15"/>
      <c r="G103" s="18"/>
      <c r="H103" s="19"/>
      <c r="I103" s="15"/>
      <c r="J103" s="15"/>
      <c r="K103" s="15"/>
      <c r="L103" s="1"/>
    </row>
    <row r="104" spans="1:12" ht="25.5" customHeight="1">
      <c r="A104" s="1"/>
      <c r="B104" s="21">
        <v>16</v>
      </c>
      <c r="C104" s="86" t="s">
        <v>39</v>
      </c>
      <c r="D104" s="86"/>
      <c r="E104" s="86"/>
      <c r="F104" s="86"/>
      <c r="G104" s="86"/>
      <c r="H104" s="86"/>
      <c r="I104" s="86"/>
      <c r="J104" s="86"/>
      <c r="K104" s="86"/>
      <c r="L104" s="1"/>
    </row>
    <row r="105" spans="1:12" ht="12.75" customHeight="1">
      <c r="A105" s="1"/>
      <c r="B105" s="21"/>
      <c r="C105" s="30"/>
      <c r="D105" s="69" t="s">
        <v>97</v>
      </c>
      <c r="E105" s="69"/>
      <c r="F105" s="69" t="s">
        <v>102</v>
      </c>
      <c r="G105" s="30"/>
      <c r="H105" s="30"/>
      <c r="I105" s="30"/>
      <c r="J105" s="30"/>
      <c r="K105" s="30"/>
      <c r="L105" s="1"/>
    </row>
    <row r="106" spans="1:12" ht="12.75" customHeight="1">
      <c r="A106" s="1"/>
      <c r="B106" s="21"/>
      <c r="C106" s="30"/>
      <c r="D106" s="5">
        <v>0</v>
      </c>
      <c r="E106" s="5"/>
      <c r="F106" s="77">
        <v>-40000</v>
      </c>
      <c r="G106" s="30"/>
      <c r="H106" s="30"/>
      <c r="I106" s="30"/>
      <c r="J106" s="30"/>
      <c r="K106" s="30"/>
      <c r="L106" s="1"/>
    </row>
    <row r="107" spans="1:12" ht="12.75" customHeight="1">
      <c r="A107" s="1"/>
      <c r="B107" s="21"/>
      <c r="C107" s="30"/>
      <c r="D107" s="5">
        <v>1</v>
      </c>
      <c r="E107" s="5"/>
      <c r="F107" s="77">
        <v>10000</v>
      </c>
      <c r="G107" s="30"/>
      <c r="H107" s="30"/>
      <c r="I107" s="30"/>
      <c r="J107" s="30"/>
      <c r="K107" s="30"/>
      <c r="L107" s="1"/>
    </row>
    <row r="108" spans="1:12" ht="12.75" customHeight="1">
      <c r="A108" s="1"/>
      <c r="B108" s="21"/>
      <c r="C108" s="30"/>
      <c r="D108" s="5">
        <v>2</v>
      </c>
      <c r="E108" s="5"/>
      <c r="F108" s="77">
        <v>10000</v>
      </c>
      <c r="G108" s="30"/>
      <c r="H108" s="30"/>
      <c r="I108" s="30"/>
      <c r="J108" s="30"/>
      <c r="K108" s="30"/>
      <c r="L108" s="1"/>
    </row>
    <row r="109" spans="1:12" ht="12.75" customHeight="1">
      <c r="A109" s="1"/>
      <c r="B109" s="21"/>
      <c r="C109" s="30"/>
      <c r="D109" s="5">
        <v>3</v>
      </c>
      <c r="E109" s="5"/>
      <c r="F109" s="77">
        <v>10000</v>
      </c>
      <c r="G109" s="30"/>
      <c r="H109" s="30"/>
      <c r="I109" s="30"/>
      <c r="J109" s="30"/>
      <c r="K109" s="30"/>
      <c r="L109" s="1"/>
    </row>
    <row r="110" spans="1:12" ht="12.75" customHeight="1">
      <c r="A110" s="1"/>
      <c r="B110" s="21"/>
      <c r="C110" s="30"/>
      <c r="D110" s="5">
        <v>4</v>
      </c>
      <c r="E110" s="5"/>
      <c r="F110" s="77">
        <v>10000</v>
      </c>
      <c r="G110" s="30"/>
      <c r="H110" s="30"/>
      <c r="I110" s="30"/>
      <c r="J110" s="30"/>
      <c r="K110" s="30"/>
      <c r="L110" s="1"/>
    </row>
    <row r="111" spans="1:12" ht="12.75" customHeight="1">
      <c r="A111" s="1"/>
      <c r="B111" s="21"/>
      <c r="C111" s="30"/>
      <c r="D111" s="5">
        <v>5</v>
      </c>
      <c r="E111" s="5"/>
      <c r="F111" s="77">
        <v>10000</v>
      </c>
      <c r="G111" s="30"/>
      <c r="H111" s="30"/>
      <c r="I111" s="30"/>
      <c r="J111" s="30"/>
      <c r="K111" s="30"/>
      <c r="L111" s="1"/>
    </row>
    <row r="112" spans="1:12" ht="12.75" customHeight="1">
      <c r="A112" s="1"/>
      <c r="B112" s="21"/>
      <c r="C112" s="30"/>
      <c r="D112" s="5">
        <v>6</v>
      </c>
      <c r="E112" s="5"/>
      <c r="F112" s="77">
        <v>10000</v>
      </c>
      <c r="G112" s="30"/>
      <c r="H112" s="30"/>
      <c r="I112" s="30"/>
      <c r="J112" s="30"/>
      <c r="K112" s="30"/>
      <c r="L112" s="1"/>
    </row>
    <row r="113" spans="1:12" ht="12.75" customHeight="1">
      <c r="A113" s="1"/>
      <c r="B113" s="21"/>
      <c r="C113" s="30"/>
      <c r="D113" s="5">
        <v>7</v>
      </c>
      <c r="E113" s="5"/>
      <c r="F113" s="78">
        <v>10000</v>
      </c>
      <c r="G113" s="30"/>
      <c r="H113" s="30"/>
      <c r="I113" s="30"/>
      <c r="J113" s="30"/>
      <c r="K113" s="30"/>
      <c r="L113" s="1"/>
    </row>
    <row r="114" spans="1:12" ht="12.75" customHeight="1">
      <c r="A114" s="1"/>
      <c r="B114" s="21"/>
      <c r="C114" s="30"/>
      <c r="D114" s="5"/>
      <c r="E114" s="5"/>
      <c r="F114" s="79">
        <f>NPV(15%,F107:F113)</f>
        <v>41604.19733846051</v>
      </c>
      <c r="G114" s="30"/>
      <c r="H114" s="30"/>
      <c r="I114" s="30"/>
      <c r="J114" s="76" t="s">
        <v>101</v>
      </c>
      <c r="K114" s="63">
        <f>F114+F106</f>
        <v>1604.197338460508</v>
      </c>
      <c r="L114" s="1"/>
    </row>
    <row r="115" spans="1:12" ht="12.75" customHeight="1">
      <c r="A115" s="1"/>
      <c r="B115" s="21"/>
      <c r="C115" s="30"/>
      <c r="D115" s="5"/>
      <c r="E115" s="5"/>
      <c r="F115" s="5"/>
      <c r="G115" s="30"/>
      <c r="H115" s="30"/>
      <c r="I115" s="30"/>
      <c r="J115" s="5"/>
      <c r="K115" s="5"/>
      <c r="L115" s="1"/>
    </row>
    <row r="116" spans="1:12" ht="12.75" customHeight="1">
      <c r="A116" s="1"/>
      <c r="B116" s="21">
        <v>17</v>
      </c>
      <c r="C116" s="86" t="s">
        <v>40</v>
      </c>
      <c r="D116" s="86"/>
      <c r="E116" s="86"/>
      <c r="F116" s="86"/>
      <c r="G116" s="86"/>
      <c r="H116" s="86"/>
      <c r="I116" s="86"/>
      <c r="J116" s="86"/>
      <c r="K116" s="86"/>
      <c r="L116" s="1"/>
    </row>
    <row r="117" spans="1:12" ht="12.75" customHeight="1">
      <c r="A117" s="1"/>
      <c r="B117" s="21"/>
      <c r="C117" s="30"/>
      <c r="D117" s="5" t="s">
        <v>97</v>
      </c>
      <c r="E117" s="5"/>
      <c r="F117" s="5" t="s">
        <v>102</v>
      </c>
      <c r="G117" s="30"/>
      <c r="H117" s="30"/>
      <c r="I117" s="30"/>
      <c r="J117" s="30"/>
      <c r="K117" s="30"/>
      <c r="L117" s="1"/>
    </row>
    <row r="118" spans="1:12" ht="12.75" customHeight="1">
      <c r="A118" s="1"/>
      <c r="B118" s="21"/>
      <c r="C118" s="30"/>
      <c r="D118" s="5">
        <v>0</v>
      </c>
      <c r="E118" s="5"/>
      <c r="F118" s="82">
        <v>-77700</v>
      </c>
      <c r="G118" s="30"/>
      <c r="H118" s="30"/>
      <c r="I118" s="30"/>
      <c r="J118" s="30"/>
      <c r="K118" s="30"/>
      <c r="L118" s="1"/>
    </row>
    <row r="119" spans="1:12" ht="12.75" customHeight="1">
      <c r="A119" s="1"/>
      <c r="B119" s="21"/>
      <c r="C119" s="30"/>
      <c r="D119" s="5">
        <v>1</v>
      </c>
      <c r="E119" s="5"/>
      <c r="F119" s="82">
        <v>27500</v>
      </c>
      <c r="G119" s="30"/>
      <c r="H119" s="30"/>
      <c r="I119" s="30"/>
      <c r="J119" s="30"/>
      <c r="K119" s="30"/>
      <c r="L119" s="1"/>
    </row>
    <row r="120" spans="1:12" ht="12.75" customHeight="1">
      <c r="A120" s="1"/>
      <c r="B120" s="21"/>
      <c r="C120" s="30"/>
      <c r="D120" s="5">
        <v>2</v>
      </c>
      <c r="E120" s="5"/>
      <c r="F120" s="82">
        <v>27500</v>
      </c>
      <c r="G120" s="30"/>
      <c r="H120" s="30"/>
      <c r="I120" s="30"/>
      <c r="J120" s="30"/>
      <c r="K120" s="30"/>
      <c r="L120" s="1"/>
    </row>
    <row r="121" spans="1:12" ht="12.75" customHeight="1">
      <c r="A121" s="1"/>
      <c r="B121" s="21"/>
      <c r="C121" s="30"/>
      <c r="D121" s="5">
        <v>3</v>
      </c>
      <c r="E121" s="5"/>
      <c r="F121" s="82">
        <v>27500</v>
      </c>
      <c r="G121" s="30"/>
      <c r="H121" s="30"/>
      <c r="I121" s="30"/>
      <c r="J121" s="30"/>
      <c r="K121" s="30"/>
      <c r="L121" s="1"/>
    </row>
    <row r="122" spans="1:12" ht="12.75" customHeight="1">
      <c r="A122" s="1"/>
      <c r="B122" s="21"/>
      <c r="C122" s="30"/>
      <c r="D122" s="5">
        <v>4</v>
      </c>
      <c r="E122" s="5"/>
      <c r="F122" s="82">
        <v>27500</v>
      </c>
      <c r="G122" s="30"/>
      <c r="H122" s="30"/>
      <c r="I122" s="30"/>
      <c r="J122" s="80" t="s">
        <v>103</v>
      </c>
      <c r="K122" s="81">
        <f>IRR(F118:F122,0-30%)</f>
        <v>0.1551564463044054</v>
      </c>
      <c r="L122" s="1"/>
    </row>
    <row r="123" spans="1:12" ht="12.75" customHeight="1">
      <c r="A123" s="1"/>
      <c r="B123" s="21"/>
      <c r="C123" s="30"/>
      <c r="D123" s="5"/>
      <c r="E123" s="5"/>
      <c r="F123" s="83"/>
      <c r="G123" s="30"/>
      <c r="H123" s="30"/>
      <c r="I123" s="30"/>
      <c r="J123" s="30"/>
      <c r="K123" s="30"/>
      <c r="L123" s="1"/>
    </row>
    <row r="124" spans="1:12" ht="38.25" customHeight="1">
      <c r="A124" s="1"/>
      <c r="B124" s="21">
        <v>18</v>
      </c>
      <c r="C124" s="86" t="s">
        <v>43</v>
      </c>
      <c r="D124" s="86"/>
      <c r="E124" s="86"/>
      <c r="F124" s="86"/>
      <c r="G124" s="86"/>
      <c r="H124" s="86"/>
      <c r="I124" s="86"/>
      <c r="J124" s="86"/>
      <c r="K124" s="86"/>
      <c r="L124" s="1"/>
    </row>
    <row r="125" spans="1:12" ht="12.75" customHeight="1">
      <c r="A125" s="1"/>
      <c r="B125" s="21"/>
      <c r="C125" s="30"/>
      <c r="D125" s="85" t="s">
        <v>105</v>
      </c>
      <c r="E125" s="84" t="s">
        <v>104</v>
      </c>
      <c r="F125" s="30"/>
      <c r="G125" s="30"/>
      <c r="H125" s="30"/>
      <c r="I125" s="30"/>
      <c r="J125" s="76" t="s">
        <v>105</v>
      </c>
      <c r="K125" s="63">
        <f>600000000/300000000</f>
        <v>2</v>
      </c>
      <c r="L125" s="1"/>
    </row>
    <row r="126" spans="1:12" ht="12.75" customHeight="1">
      <c r="A126" s="1"/>
      <c r="B126" s="21"/>
      <c r="C126" s="30"/>
      <c r="E126" s="30"/>
      <c r="F126" s="30"/>
      <c r="G126" s="30"/>
      <c r="H126" s="30"/>
      <c r="I126" s="30"/>
      <c r="J126" s="30"/>
      <c r="K126" s="30"/>
      <c r="L126" s="1"/>
    </row>
    <row r="127" spans="1:12" ht="51" customHeight="1">
      <c r="A127" s="1"/>
      <c r="B127" s="21">
        <v>19</v>
      </c>
      <c r="C127" s="86" t="s">
        <v>41</v>
      </c>
      <c r="D127" s="86"/>
      <c r="E127" s="86"/>
      <c r="F127" s="86"/>
      <c r="G127" s="86"/>
      <c r="H127" s="86"/>
      <c r="I127" s="86"/>
      <c r="J127" s="86"/>
      <c r="K127" s="86"/>
      <c r="L127" s="1"/>
    </row>
    <row r="128" spans="1:12" ht="12.75">
      <c r="A128" s="1"/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1"/>
    </row>
    <row r="129" spans="1:12" ht="12.75">
      <c r="A129" s="1"/>
      <c r="B129" s="53"/>
      <c r="C129" s="54"/>
      <c r="D129" s="54"/>
      <c r="E129" s="54"/>
      <c r="F129" s="54"/>
      <c r="G129" s="54"/>
      <c r="H129" s="54"/>
      <c r="I129" s="54"/>
      <c r="J129" s="54"/>
      <c r="K129" s="54"/>
      <c r="L129" s="1"/>
    </row>
    <row r="130" spans="1:12" ht="12.75">
      <c r="A130" s="1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1"/>
    </row>
    <row r="131" spans="1:12" ht="12.75">
      <c r="A131" s="1"/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1"/>
    </row>
    <row r="132" spans="1:12" ht="12.75">
      <c r="A132" s="1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1"/>
    </row>
    <row r="133" spans="1:12" ht="12.75" customHeight="1">
      <c r="A133" s="1"/>
      <c r="B133" s="21"/>
      <c r="C133" s="20"/>
      <c r="D133" s="20"/>
      <c r="E133" s="20"/>
      <c r="F133" s="20"/>
      <c r="G133" s="20"/>
      <c r="H133" s="20"/>
      <c r="I133" s="20"/>
      <c r="J133" s="20"/>
      <c r="K133" s="20"/>
      <c r="L133" s="1"/>
    </row>
    <row r="134" spans="1:1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mergeCells count="27">
    <mergeCell ref="D5:H5"/>
    <mergeCell ref="C27:K27"/>
    <mergeCell ref="C32:K32"/>
    <mergeCell ref="B41:J41"/>
    <mergeCell ref="E47:F47"/>
    <mergeCell ref="E46:F46"/>
    <mergeCell ref="E45:F45"/>
    <mergeCell ref="E44:F44"/>
    <mergeCell ref="E43:F43"/>
    <mergeCell ref="E42:F42"/>
    <mergeCell ref="C116:K116"/>
    <mergeCell ref="C124:K124"/>
    <mergeCell ref="C127:K127"/>
    <mergeCell ref="C84:K84"/>
    <mergeCell ref="C90:K90"/>
    <mergeCell ref="C95:K95"/>
    <mergeCell ref="C104:K104"/>
    <mergeCell ref="C92:D92"/>
    <mergeCell ref="E92:F92"/>
    <mergeCell ref="G92:H92"/>
    <mergeCell ref="C93:D93"/>
    <mergeCell ref="E93:F93"/>
    <mergeCell ref="G93:H93"/>
    <mergeCell ref="C63:K63"/>
    <mergeCell ref="C67:K67"/>
    <mergeCell ref="C74:K74"/>
    <mergeCell ref="C77:K77"/>
  </mergeCells>
  <printOptions horizontalCentered="1"/>
  <pageMargins left="0.75" right="0.75" top="1" bottom="1" header="0.5" footer="0.5"/>
  <pageSetup horizontalDpi="300" verticalDpi="300" orientation="portrait" scale="99" r:id="rId1"/>
  <headerFooter alignWithMargins="0">
    <oddFooter>&amp;C&amp;F, &amp;A, Page &amp;P of &amp;N</oddFooter>
  </headerFooter>
  <rowBreaks count="1" manualBreakCount="1">
    <brk id="11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deana.lax</dc:creator>
  <cp:keywords/>
  <dc:description/>
  <cp:lastModifiedBy>Deana Jones</cp:lastModifiedBy>
  <cp:lastPrinted>2005-07-31T01:52:06Z</cp:lastPrinted>
  <dcterms:created xsi:type="dcterms:W3CDTF">2005-07-29T21:06:35Z</dcterms:created>
  <dcterms:modified xsi:type="dcterms:W3CDTF">2005-07-29T22:18:56Z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1776125498</vt:i4>
  </property>
  <property fmtid="{D5CDD505-2E9C-101B-9397-08002B2CF9AE}" pid="3" name="_EmailSubject">
    <vt:lpwstr/>
  </property>
  <property fmtid="{D5CDD505-2E9C-101B-9397-08002B2CF9AE}" pid="4" name="_AuthorEmail">
    <vt:lpwstr>deana.lax@csiweb.com</vt:lpwstr>
  </property>
  <property fmtid="{D5CDD505-2E9C-101B-9397-08002B2CF9AE}" pid="5" name="_AuthorEmailDisplayName">
    <vt:lpwstr>Deana Lax</vt:lpwstr>
  </property>
</Properties>
</file>