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190" activeTab="0"/>
  </bookViews>
  <sheets>
    <sheet name="Chapter 5" sheetId="1" r:id="rId1"/>
  </sheets>
  <externalReferences>
    <externalReference r:id="rId4"/>
  </externalReferences>
  <definedNames>
    <definedName name="Beg_Bal">'Chapter 5'!$C$18:$C$357</definedName>
    <definedName name="End_Bal">'Chapter 5'!$I$18:$I$357</definedName>
    <definedName name="Extra_Pay">'Chapter 5'!$E$18:$E$357</definedName>
    <definedName name="Header_Row">ROW('[1]Loan Amortization Schedule'!$17:$17)</definedName>
    <definedName name="Int">'Chapter 5'!$H$18:$H$357</definedName>
    <definedName name="Interest_Rate">'Chapter 5'!$D$6</definedName>
    <definedName name="Last_Row">IF(Values_Entered,Header_Row+Number_of_Payments,Header_Row)</definedName>
    <definedName name="Loan_Amount">'Chapter 5'!$D$5</definedName>
    <definedName name="Loan_Start">'Chapter 5'!$D$9</definedName>
    <definedName name="Loan_Years">'Chapter 5'!$D$7</definedName>
    <definedName name="Num_Pmt_Per_Year">'Chapter 5'!$D$8</definedName>
    <definedName name="Number_of_Payments">MATCH(0.01,End_Bal,-1)+1</definedName>
    <definedName name="Pay_Num">'Chapter 5'!$A$18:$A$357</definedName>
    <definedName name="Princ">'Chapter 5'!$G$18:$G$357</definedName>
    <definedName name="_xlnm.Print_Area" localSheetId="0">'Chapter 5'!$B$2:$N$75</definedName>
    <definedName name="_xlnm.Print_Titles" localSheetId="0">'Chapter 5'!$2:$4</definedName>
    <definedName name="Sched_Pay">'Chapter 5'!$D$18:$D$357</definedName>
    <definedName name="Scheduled_Extra_Payments">'Chapter 5'!$D$10</definedName>
    <definedName name="Scheduled_Monthly_Payment">'Chapter 5'!$H$5</definedName>
    <definedName name="Total_Pay">'Chapter 5'!$F$18:$F$357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<sst xmlns="http://schemas.openxmlformats.org/spreadsheetml/2006/main" count="88" uniqueCount="55">
  <si>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Student Name: </t>
  </si>
  <si>
    <t>Instructor Name:</t>
  </si>
  <si>
    <t xml:space="preserve">Course ID: </t>
  </si>
  <si>
    <t xml:space="preserve">Date: </t>
  </si>
  <si>
    <t>Question 3 - Future Value and Multiple Cash Flows</t>
  </si>
  <si>
    <t>FVIF at</t>
  </si>
  <si>
    <t>Year</t>
  </si>
  <si>
    <t>FV</t>
  </si>
  <si>
    <t>FV of CFn</t>
  </si>
  <si>
    <t>Future Value of Unequal Cash Flows at 8%</t>
  </si>
  <si>
    <t>Future Value of Unequal Cash Flows at 24%</t>
  </si>
  <si>
    <t>Future Value of Unequal Cash Flows at 11%</t>
  </si>
  <si>
    <t>Question 4 - Calculating Annuity Present Value</t>
  </si>
  <si>
    <t>15 Years</t>
  </si>
  <si>
    <t>40 Years</t>
  </si>
  <si>
    <t>75 Years</t>
  </si>
  <si>
    <t>Forever</t>
  </si>
  <si>
    <t>PMT</t>
  </si>
  <si>
    <t>I</t>
  </si>
  <si>
    <t>n</t>
  </si>
  <si>
    <t>PVA?</t>
  </si>
  <si>
    <t>Question 7 - Calculating Annuity Present Value</t>
  </si>
  <si>
    <t>20 Years</t>
  </si>
  <si>
    <t>FVA?</t>
  </si>
  <si>
    <t>Question 19 - EAR versus APR</t>
  </si>
  <si>
    <t>APR = Compounding Periods x Interest Rate</t>
  </si>
  <si>
    <t>APR = 12 x .20</t>
  </si>
  <si>
    <t>APR =</t>
  </si>
  <si>
    <t>Effective Annual Rate = EFFECT(nominal_rate,npery)</t>
  </si>
  <si>
    <t>EAR =</t>
  </si>
  <si>
    <t>Question 20 - Calculating Loan Payments</t>
  </si>
  <si>
    <t>Loan amount</t>
  </si>
  <si>
    <t>Annual Interest Rate</t>
  </si>
  <si>
    <t>Monthly Interest rate:</t>
  </si>
  <si>
    <t>Loan term</t>
  </si>
  <si>
    <t>Loan Payment</t>
  </si>
  <si>
    <t>Question 24 - Calculating Annuity Future Values</t>
  </si>
  <si>
    <t>Monthly Deposits</t>
  </si>
  <si>
    <t>Interest Rate</t>
  </si>
  <si>
    <t>Years</t>
  </si>
  <si>
    <t>Future Value</t>
  </si>
  <si>
    <t>Question 55 - Amoritization with Equal Payments</t>
  </si>
  <si>
    <t>Loan amount:</t>
  </si>
  <si>
    <t>Interest rate:</t>
  </si>
  <si>
    <t>Loan term:</t>
  </si>
  <si>
    <t>Loan payment:</t>
  </si>
  <si>
    <t>Amoritization table:</t>
  </si>
  <si>
    <t>Beginning</t>
  </si>
  <si>
    <t>Total</t>
  </si>
  <si>
    <t>Interest</t>
  </si>
  <si>
    <t>Principal</t>
  </si>
  <si>
    <t>Ending</t>
  </si>
  <si>
    <t>Balance</t>
  </si>
  <si>
    <t>Payment</t>
  </si>
  <si>
    <t>Paid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</si>
</sst>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"/>
    <numFmt numFmtId="169" formatCode="0.0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0000_);_(* \(#,##0.00000\);_(* &quot;-&quot;?????_);_(@_)"/>
    <numFmt numFmtId="182" formatCode="0.00?%_)"/>
    <numFmt numFmtId="183" formatCode="0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49" fontId="0" fillId="4" borderId="1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49" fontId="0" fillId="4" borderId="3" xfId="0" applyNumberFormat="1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49" fontId="0" fillId="4" borderId="1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49" fontId="0" fillId="3" borderId="0" xfId="0" applyNumberFormat="1" applyFill="1" applyBorder="1" applyAlignment="1">
      <alignment horizontal="left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3" fillId="3" borderId="0" xfId="17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9" fontId="4" fillId="3" borderId="0" xfId="21" applyFont="1" applyFill="1" applyBorder="1" applyAlignment="1">
      <alignment horizontal="center"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172" fontId="0" fillId="3" borderId="0" xfId="17" applyNumberFormat="1" applyFill="1" applyAlignment="1">
      <alignment/>
    </xf>
    <xf numFmtId="178" fontId="0" fillId="3" borderId="0" xfId="0" applyNumberFormat="1" applyFill="1" applyAlignment="1">
      <alignment/>
    </xf>
    <xf numFmtId="44" fontId="0" fillId="3" borderId="0" xfId="17" applyNumberFormat="1" applyFill="1" applyAlignment="1">
      <alignment/>
    </xf>
    <xf numFmtId="0" fontId="5" fillId="0" borderId="0" xfId="0" applyFont="1" applyAlignment="1">
      <alignment horizontal="right"/>
    </xf>
    <xf numFmtId="9" fontId="5" fillId="0" borderId="0" xfId="21" applyFont="1" applyAlignment="1">
      <alignment/>
    </xf>
    <xf numFmtId="0" fontId="5" fillId="0" borderId="0" xfId="0" applyFont="1" applyAlignment="1">
      <alignment/>
    </xf>
    <xf numFmtId="43" fontId="0" fillId="3" borderId="0" xfId="15" applyFill="1" applyAlignment="1">
      <alignment/>
    </xf>
    <xf numFmtId="172" fontId="0" fillId="0" borderId="0" xfId="17" applyNumberFormat="1" applyAlignment="1">
      <alignment/>
    </xf>
    <xf numFmtId="178" fontId="0" fillId="0" borderId="0" xfId="0" applyNumberFormat="1" applyAlignment="1">
      <alignment/>
    </xf>
    <xf numFmtId="44" fontId="0" fillId="0" borderId="0" xfId="17" applyNumberFormat="1" applyAlignment="1">
      <alignment/>
    </xf>
    <xf numFmtId="43" fontId="0" fillId="0" borderId="0" xfId="15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44" fontId="0" fillId="5" borderId="0" xfId="17" applyNumberFormat="1" applyFill="1" applyAlignment="1">
      <alignment/>
    </xf>
    <xf numFmtId="44" fontId="0" fillId="5" borderId="0" xfId="0" applyNumberFormat="1" applyFill="1" applyAlignment="1">
      <alignment horizontal="center"/>
    </xf>
    <xf numFmtId="43" fontId="0" fillId="3" borderId="0" xfId="15" applyFill="1" applyBorder="1" applyAlignment="1">
      <alignment horizontal="center"/>
    </xf>
    <xf numFmtId="43" fontId="0" fillId="3" borderId="0" xfId="15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44" fontId="0" fillId="3" borderId="0" xfId="17" applyFill="1" applyBorder="1" applyAlignment="1">
      <alignment/>
    </xf>
    <xf numFmtId="10" fontId="0" fillId="3" borderId="0" xfId="0" applyNumberFormat="1" applyFill="1" applyAlignment="1">
      <alignment horizontal="center"/>
    </xf>
    <xf numFmtId="43" fontId="6" fillId="3" borderId="0" xfId="15" applyFont="1" applyFill="1" applyBorder="1" applyAlignment="1">
      <alignment horizontal="center"/>
    </xf>
    <xf numFmtId="44" fontId="0" fillId="3" borderId="0" xfId="17" applyFill="1" applyAlignment="1">
      <alignment/>
    </xf>
    <xf numFmtId="10" fontId="0" fillId="3" borderId="0" xfId="21" applyNumberFormat="1" applyFont="1" applyFill="1" applyAlignment="1">
      <alignment/>
    </xf>
    <xf numFmtId="0" fontId="0" fillId="3" borderId="0" xfId="0" applyFill="1" applyAlignment="1">
      <alignment horizontal="right"/>
    </xf>
    <xf numFmtId="8" fontId="0" fillId="5" borderId="0" xfId="0" applyNumberFormat="1" applyFill="1" applyAlignment="1">
      <alignment/>
    </xf>
    <xf numFmtId="10" fontId="0" fillId="3" borderId="0" xfId="21" applyNumberFormat="1" applyFill="1" applyAlignment="1">
      <alignment/>
    </xf>
    <xf numFmtId="43" fontId="0" fillId="3" borderId="0" xfId="15" applyFont="1" applyFill="1" applyBorder="1" applyAlignment="1">
      <alignment horizontal="left"/>
    </xf>
    <xf numFmtId="9" fontId="0" fillId="5" borderId="0" xfId="21" applyFill="1" applyBorder="1" applyAlignment="1">
      <alignment horizontal="center"/>
    </xf>
    <xf numFmtId="9" fontId="0" fillId="3" borderId="0" xfId="21" applyFill="1" applyAlignment="1">
      <alignment horizontal="center"/>
    </xf>
    <xf numFmtId="43" fontId="0" fillId="3" borderId="0" xfId="15" applyFont="1" applyFill="1" applyBorder="1" applyAlignment="1">
      <alignment horizontal="center"/>
    </xf>
    <xf numFmtId="10" fontId="0" fillId="5" borderId="0" xfId="21" applyNumberFormat="1" applyFill="1" applyAlignment="1">
      <alignment/>
    </xf>
    <xf numFmtId="43" fontId="3" fillId="3" borderId="0" xfId="15" applyFont="1" applyFill="1" applyBorder="1" applyAlignment="1">
      <alignment horizontal="left"/>
    </xf>
    <xf numFmtId="44" fontId="0" fillId="3" borderId="0" xfId="17" applyFill="1" applyAlignment="1">
      <alignment horizontal="right"/>
    </xf>
    <xf numFmtId="170" fontId="0" fillId="3" borderId="0" xfId="21" applyNumberFormat="1" applyFill="1" applyAlignment="1">
      <alignment horizontal="right"/>
    </xf>
    <xf numFmtId="8" fontId="0" fillId="5" borderId="0" xfId="0" applyNumberFormat="1" applyFill="1" applyAlignment="1">
      <alignment horizontal="right"/>
    </xf>
    <xf numFmtId="8" fontId="0" fillId="3" borderId="0" xfId="0" applyNumberFormat="1" applyFill="1" applyAlignment="1">
      <alignment horizontal="center"/>
    </xf>
    <xf numFmtId="8" fontId="0" fillId="5" borderId="0" xfId="0" applyNumberFormat="1" applyFill="1" applyAlignment="1">
      <alignment horizontal="center"/>
    </xf>
    <xf numFmtId="8" fontId="0" fillId="3" borderId="0" xfId="0" applyNumberFormat="1" applyFill="1" applyAlignment="1">
      <alignment/>
    </xf>
    <xf numFmtId="0" fontId="3" fillId="3" borderId="0" xfId="0" applyFont="1" applyFill="1" applyAlignment="1">
      <alignment horizontal="center"/>
    </xf>
    <xf numFmtId="2" fontId="0" fillId="3" borderId="0" xfId="0" applyNumberFormat="1" applyFill="1" applyAlignment="1">
      <alignment/>
    </xf>
    <xf numFmtId="2" fontId="0" fillId="3" borderId="4" xfId="0" applyNumberFormat="1" applyFill="1" applyBorder="1" applyAlignment="1">
      <alignment/>
    </xf>
    <xf numFmtId="2" fontId="0" fillId="5" borderId="4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ana%20Jones\My%20Documents\Homework\01019777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Amortization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3" max="3" width="12.421875" style="0" bestFit="1" customWidth="1"/>
    <col min="4" max="4" width="11.7109375" style="0" bestFit="1" customWidth="1"/>
    <col min="5" max="5" width="10.7109375" style="0" customWidth="1"/>
    <col min="6" max="6" width="11.7109375" style="0" customWidth="1"/>
    <col min="7" max="7" width="11.28125" style="0" bestFit="1" customWidth="1"/>
    <col min="8" max="8" width="7.57421875" style="0" customWidth="1"/>
    <col min="9" max="9" width="11.28125" style="0" customWidth="1"/>
    <col min="11" max="11" width="7.57421875" style="0" customWidth="1"/>
    <col min="12" max="12" width="11.28125" style="0" customWidth="1"/>
    <col min="14" max="14" width="10.28125" style="0" bestFit="1" customWidth="1"/>
    <col min="15" max="15" width="3.14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2"/>
      <c r="C2" s="3" t="s">
        <v>0</v>
      </c>
      <c r="D2" s="4"/>
      <c r="E2" s="5"/>
      <c r="F2" s="6"/>
      <c r="G2" s="7"/>
      <c r="H2" s="8" t="s">
        <v>1</v>
      </c>
      <c r="I2" s="9"/>
      <c r="J2" s="10"/>
      <c r="K2" s="11"/>
      <c r="L2" s="11"/>
      <c r="M2" s="11"/>
      <c r="N2" s="11"/>
      <c r="O2" s="1"/>
    </row>
    <row r="3" spans="1:15" ht="12.75">
      <c r="A3" s="1"/>
      <c r="B3" s="2"/>
      <c r="C3" s="3" t="s">
        <v>2</v>
      </c>
      <c r="D3" s="4"/>
      <c r="E3" s="5"/>
      <c r="F3" s="6"/>
      <c r="G3" s="2"/>
      <c r="H3" s="2"/>
      <c r="I3" s="2"/>
      <c r="J3" s="2"/>
      <c r="K3" s="2"/>
      <c r="L3" s="2"/>
      <c r="M3" s="2"/>
      <c r="N3" s="2"/>
      <c r="O3" s="1"/>
    </row>
    <row r="4" spans="1:15" ht="12.75">
      <c r="A4" s="1"/>
      <c r="B4" s="2"/>
      <c r="C4" s="3" t="s">
        <v>3</v>
      </c>
      <c r="D4" s="4"/>
      <c r="E4" s="5"/>
      <c r="F4" s="6"/>
      <c r="G4" s="2"/>
      <c r="H4" s="2"/>
      <c r="I4" s="2"/>
      <c r="J4" s="2"/>
      <c r="K4" s="2"/>
      <c r="L4" s="2"/>
      <c r="M4" s="2"/>
      <c r="N4" s="2"/>
      <c r="O4" s="1"/>
    </row>
    <row r="5" spans="1:15" ht="12.75" customHeight="1">
      <c r="A5" s="1"/>
      <c r="B5" s="3"/>
      <c r="C5" s="3"/>
      <c r="D5" s="12"/>
      <c r="E5" s="12"/>
      <c r="F5" s="12"/>
      <c r="G5" s="2"/>
      <c r="H5" s="2"/>
      <c r="I5" s="2"/>
      <c r="J5" s="2"/>
      <c r="K5" s="2"/>
      <c r="L5" s="2"/>
      <c r="M5" s="2"/>
      <c r="N5" s="2"/>
      <c r="O5" s="1"/>
    </row>
    <row r="6" spans="1:15" ht="12.75">
      <c r="A6" s="1"/>
      <c r="B6" s="13" t="s">
        <v>4</v>
      </c>
      <c r="C6" s="2"/>
      <c r="D6" s="2"/>
      <c r="E6" s="2"/>
      <c r="F6" s="2"/>
      <c r="G6" s="13"/>
      <c r="H6" s="2"/>
      <c r="I6" s="2"/>
      <c r="J6" s="2"/>
      <c r="K6" s="2"/>
      <c r="L6" s="2"/>
      <c r="M6" s="2"/>
      <c r="N6" s="2"/>
      <c r="O6" s="1"/>
    </row>
    <row r="7" spans="1:15" ht="12.75">
      <c r="A7" s="1"/>
      <c r="B7" s="14"/>
      <c r="C7" s="14"/>
      <c r="D7" s="14"/>
      <c r="E7" s="14"/>
      <c r="F7" s="14"/>
      <c r="G7" s="14"/>
      <c r="H7" s="2"/>
      <c r="I7" s="15"/>
      <c r="J7" s="15"/>
      <c r="K7" s="15"/>
      <c r="L7" s="15"/>
      <c r="M7" s="15"/>
      <c r="N7" s="2"/>
      <c r="O7" s="1"/>
    </row>
    <row r="8" spans="1:15" ht="12.75">
      <c r="A8" s="1"/>
      <c r="B8" s="16"/>
      <c r="C8" s="17"/>
      <c r="D8" s="16" t="s">
        <v>5</v>
      </c>
      <c r="E8" s="16"/>
      <c r="F8" s="18"/>
      <c r="G8" s="18"/>
      <c r="H8" s="19"/>
      <c r="I8" s="16"/>
      <c r="J8" s="17"/>
      <c r="K8" s="16" t="s">
        <v>5</v>
      </c>
      <c r="L8" s="16"/>
      <c r="M8" s="18"/>
      <c r="N8" s="18"/>
      <c r="O8" s="1"/>
    </row>
    <row r="9" spans="1:18" ht="12.75">
      <c r="A9" s="1"/>
      <c r="B9" s="20" t="s">
        <v>6</v>
      </c>
      <c r="C9" s="20" t="s">
        <v>7</v>
      </c>
      <c r="D9" s="21">
        <v>0.08</v>
      </c>
      <c r="E9" s="20" t="s">
        <v>8</v>
      </c>
      <c r="F9" s="18"/>
      <c r="G9" s="18"/>
      <c r="H9" s="19"/>
      <c r="I9" s="20" t="s">
        <v>6</v>
      </c>
      <c r="J9" s="20" t="s">
        <v>7</v>
      </c>
      <c r="K9" s="21">
        <v>0.24</v>
      </c>
      <c r="L9" s="20" t="s">
        <v>8</v>
      </c>
      <c r="M9" s="18"/>
      <c r="N9" s="18"/>
      <c r="O9" s="1"/>
      <c r="Q9" s="22"/>
      <c r="R9" s="23"/>
    </row>
    <row r="10" spans="1:19" ht="12.75">
      <c r="A10" s="1"/>
      <c r="B10" s="2">
        <v>1</v>
      </c>
      <c r="C10" s="24">
        <v>500</v>
      </c>
      <c r="D10" s="25">
        <f>(1+$D$9)^B10</f>
        <v>1.08</v>
      </c>
      <c r="E10" s="26">
        <f>C10*D10</f>
        <v>540</v>
      </c>
      <c r="F10" s="18"/>
      <c r="G10" s="18"/>
      <c r="H10" s="19"/>
      <c r="I10" s="2">
        <v>1</v>
      </c>
      <c r="J10" s="24">
        <v>500</v>
      </c>
      <c r="K10" s="25">
        <f>(1+$K$9)^I10</f>
        <v>1.24</v>
      </c>
      <c r="L10" s="26">
        <f>J10*K10</f>
        <v>620</v>
      </c>
      <c r="M10" s="18"/>
      <c r="N10" s="18"/>
      <c r="O10" s="1"/>
      <c r="P10" s="27"/>
      <c r="Q10" s="27"/>
      <c r="R10" s="28"/>
      <c r="S10" s="29"/>
    </row>
    <row r="11" spans="1:19" ht="12.75">
      <c r="A11" s="1"/>
      <c r="B11" s="2">
        <v>2</v>
      </c>
      <c r="C11" s="2">
        <v>900</v>
      </c>
      <c r="D11" s="25">
        <f>(1+$D$9)^B11</f>
        <v>1.1664</v>
      </c>
      <c r="E11" s="30">
        <f>C11*D11</f>
        <v>1049.76</v>
      </c>
      <c r="F11" s="18"/>
      <c r="G11" s="18"/>
      <c r="H11" s="19"/>
      <c r="I11" s="2">
        <v>2</v>
      </c>
      <c r="J11" s="2">
        <v>900</v>
      </c>
      <c r="K11" s="25">
        <f>(1+$K$9)^I11</f>
        <v>1.5376</v>
      </c>
      <c r="L11" s="30">
        <f>J11*K11</f>
        <v>1383.8400000000001</v>
      </c>
      <c r="M11" s="18"/>
      <c r="N11" s="18"/>
      <c r="O11" s="1"/>
      <c r="Q11" s="31"/>
      <c r="R11" s="32"/>
      <c r="S11" s="33"/>
    </row>
    <row r="12" spans="1:19" ht="12.75">
      <c r="A12" s="1"/>
      <c r="B12" s="2">
        <v>3</v>
      </c>
      <c r="C12" s="2">
        <v>1100</v>
      </c>
      <c r="D12" s="25">
        <f>(1+$D$9)^B12</f>
        <v>1.2597120000000002</v>
      </c>
      <c r="E12" s="30">
        <f>C12*D12</f>
        <v>1385.6832000000002</v>
      </c>
      <c r="F12" s="2"/>
      <c r="G12" s="2"/>
      <c r="H12" s="2"/>
      <c r="I12" s="2">
        <v>3</v>
      </c>
      <c r="J12" s="2">
        <v>1100</v>
      </c>
      <c r="K12" s="25">
        <f>(1+$K$9)^I12</f>
        <v>1.906624</v>
      </c>
      <c r="L12" s="30">
        <f>J12*K12</f>
        <v>2097.2864</v>
      </c>
      <c r="M12" s="2"/>
      <c r="N12" s="2"/>
      <c r="O12" s="1"/>
      <c r="R12" s="32"/>
      <c r="S12" s="34"/>
    </row>
    <row r="13" spans="1:19" ht="12.75">
      <c r="A13" s="1"/>
      <c r="B13" s="2">
        <v>4</v>
      </c>
      <c r="C13" s="2">
        <v>1300</v>
      </c>
      <c r="D13" s="25">
        <f>(1+$D$9)^B13</f>
        <v>1.3604889600000003</v>
      </c>
      <c r="E13" s="30">
        <f>C13*D13</f>
        <v>1768.6356480000004</v>
      </c>
      <c r="F13" s="2"/>
      <c r="G13" s="13"/>
      <c r="H13" s="2"/>
      <c r="I13" s="2">
        <v>4</v>
      </c>
      <c r="J13" s="2">
        <v>1300</v>
      </c>
      <c r="K13" s="25">
        <f>(1+$K$9)^I13</f>
        <v>2.36421376</v>
      </c>
      <c r="L13" s="30">
        <f>J13*K13</f>
        <v>3073.4778880000003</v>
      </c>
      <c r="M13" s="2"/>
      <c r="N13" s="13"/>
      <c r="O13" s="1"/>
      <c r="R13" s="32"/>
      <c r="S13" s="34"/>
    </row>
    <row r="14" spans="1:19" ht="12.75">
      <c r="A14" s="1"/>
      <c r="B14" s="35" t="s">
        <v>9</v>
      </c>
      <c r="C14" s="36"/>
      <c r="D14" s="36"/>
      <c r="E14" s="37"/>
      <c r="F14" s="36"/>
      <c r="G14" s="38">
        <f>SUM(E10:E13)</f>
        <v>4744.078848000001</v>
      </c>
      <c r="H14" s="19"/>
      <c r="I14" s="35" t="s">
        <v>10</v>
      </c>
      <c r="J14" s="36"/>
      <c r="K14" s="36"/>
      <c r="L14" s="37"/>
      <c r="M14" s="36"/>
      <c r="N14" s="38">
        <f>SUM(L10:L13)</f>
        <v>7174.604288</v>
      </c>
      <c r="O14" s="1"/>
      <c r="R14" s="32"/>
      <c r="S14" s="34"/>
    </row>
    <row r="15" spans="1:15" ht="12.75">
      <c r="A15" s="1"/>
      <c r="B15" s="39"/>
      <c r="C15" s="39"/>
      <c r="D15" s="19"/>
      <c r="E15" s="19"/>
      <c r="F15" s="19"/>
      <c r="G15" s="19"/>
      <c r="H15" s="19"/>
      <c r="I15" s="40"/>
      <c r="J15" s="40"/>
      <c r="K15" s="40"/>
      <c r="L15" s="40"/>
      <c r="M15" s="40"/>
      <c r="N15" s="41"/>
      <c r="O15" s="1"/>
    </row>
    <row r="16" spans="1:19" ht="12.75">
      <c r="A16" s="1"/>
      <c r="B16" s="16"/>
      <c r="C16" s="17"/>
      <c r="D16" s="16" t="s">
        <v>5</v>
      </c>
      <c r="E16" s="16"/>
      <c r="F16" s="18"/>
      <c r="G16" s="18"/>
      <c r="H16" s="19"/>
      <c r="I16" s="40"/>
      <c r="J16" s="40"/>
      <c r="K16" s="40"/>
      <c r="L16" s="40"/>
      <c r="M16" s="40"/>
      <c r="N16" s="41"/>
      <c r="O16" s="1"/>
      <c r="S16" s="33"/>
    </row>
    <row r="17" spans="1:15" ht="12.75">
      <c r="A17" s="1"/>
      <c r="B17" s="20" t="s">
        <v>6</v>
      </c>
      <c r="C17" s="20" t="s">
        <v>7</v>
      </c>
      <c r="D17" s="21">
        <v>0.11</v>
      </c>
      <c r="E17" s="20" t="s">
        <v>8</v>
      </c>
      <c r="F17" s="18"/>
      <c r="G17" s="18"/>
      <c r="H17" s="19"/>
      <c r="I17" s="40"/>
      <c r="J17" s="40"/>
      <c r="K17" s="40"/>
      <c r="L17" s="40"/>
      <c r="M17" s="40"/>
      <c r="N17" s="41"/>
      <c r="O17" s="1"/>
    </row>
    <row r="18" spans="1:15" ht="12.75">
      <c r="A18" s="1"/>
      <c r="B18" s="2">
        <v>1</v>
      </c>
      <c r="C18" s="24">
        <v>500</v>
      </c>
      <c r="D18" s="25">
        <f>(1+$D$17)^B18</f>
        <v>1.11</v>
      </c>
      <c r="E18" s="26">
        <f>C18*D18</f>
        <v>555</v>
      </c>
      <c r="F18" s="18"/>
      <c r="G18" s="18"/>
      <c r="H18" s="41"/>
      <c r="I18" s="41"/>
      <c r="J18" s="41"/>
      <c r="K18" s="41"/>
      <c r="L18" s="41"/>
      <c r="M18" s="41"/>
      <c r="N18" s="41"/>
      <c r="O18" s="1"/>
    </row>
    <row r="19" spans="1:15" ht="12.75">
      <c r="A19" s="1"/>
      <c r="B19" s="2">
        <v>2</v>
      </c>
      <c r="C19" s="2">
        <v>900</v>
      </c>
      <c r="D19" s="25">
        <f>(1+$D$17)^B19</f>
        <v>1.2321000000000002</v>
      </c>
      <c r="E19" s="30">
        <f>C19*D19</f>
        <v>1108.89</v>
      </c>
      <c r="F19" s="18"/>
      <c r="G19" s="18"/>
      <c r="H19" s="42"/>
      <c r="I19" s="41"/>
      <c r="J19" s="41"/>
      <c r="K19" s="41"/>
      <c r="L19" s="41"/>
      <c r="M19" s="41"/>
      <c r="N19" s="41"/>
      <c r="O19" s="1"/>
    </row>
    <row r="20" spans="1:15" ht="12.75">
      <c r="A20" s="1"/>
      <c r="B20" s="2">
        <v>3</v>
      </c>
      <c r="C20" s="2">
        <v>1100</v>
      </c>
      <c r="D20" s="25">
        <f>(1+$D$17)^B20</f>
        <v>1.3676310000000003</v>
      </c>
      <c r="E20" s="30">
        <f>C20*D20</f>
        <v>1504.3941000000002</v>
      </c>
      <c r="F20" s="2"/>
      <c r="G20" s="2"/>
      <c r="H20" s="41"/>
      <c r="I20" s="15"/>
      <c r="J20" s="15"/>
      <c r="K20" s="15"/>
      <c r="L20" s="15"/>
      <c r="M20" s="15"/>
      <c r="N20" s="41"/>
      <c r="O20" s="1"/>
    </row>
    <row r="21" spans="1:15" ht="12.75">
      <c r="A21" s="1"/>
      <c r="B21" s="2">
        <v>4</v>
      </c>
      <c r="C21" s="2">
        <v>1300</v>
      </c>
      <c r="D21" s="25">
        <f>(1+$D$17)^B21</f>
        <v>1.5180704100000004</v>
      </c>
      <c r="E21" s="30">
        <f>C21*D21</f>
        <v>1973.4915330000006</v>
      </c>
      <c r="F21" s="2"/>
      <c r="G21" s="13"/>
      <c r="H21" s="19"/>
      <c r="I21" s="43"/>
      <c r="J21" s="43"/>
      <c r="K21" s="43"/>
      <c r="L21" s="43"/>
      <c r="M21" s="43"/>
      <c r="N21" s="41"/>
      <c r="O21" s="1"/>
    </row>
    <row r="22" spans="1:15" ht="12.75">
      <c r="A22" s="1"/>
      <c r="B22" s="35" t="s">
        <v>11</v>
      </c>
      <c r="C22" s="36"/>
      <c r="D22" s="36"/>
      <c r="E22" s="37"/>
      <c r="F22" s="36"/>
      <c r="G22" s="38">
        <f>SUM(E18:E21)</f>
        <v>5141.775633000001</v>
      </c>
      <c r="H22" s="19"/>
      <c r="I22" s="40"/>
      <c r="J22" s="40"/>
      <c r="K22" s="40"/>
      <c r="L22" s="40"/>
      <c r="M22" s="40"/>
      <c r="N22" s="41"/>
      <c r="O22" s="1"/>
    </row>
    <row r="23" spans="1:15" ht="12.75">
      <c r="A23" s="1"/>
      <c r="B23" s="39"/>
      <c r="C23" s="39"/>
      <c r="D23" s="19"/>
      <c r="E23" s="19"/>
      <c r="F23" s="44"/>
      <c r="G23" s="44"/>
      <c r="H23" s="19"/>
      <c r="I23" s="40"/>
      <c r="J23" s="40"/>
      <c r="K23" s="40"/>
      <c r="L23" s="40"/>
      <c r="M23" s="40"/>
      <c r="N23" s="41"/>
      <c r="O23" s="1"/>
    </row>
    <row r="24" spans="1:15" ht="12.75">
      <c r="A24" s="1"/>
      <c r="B24" s="13" t="s">
        <v>12</v>
      </c>
      <c r="C24" s="39"/>
      <c r="D24" s="19"/>
      <c r="E24" s="19"/>
      <c r="F24" s="44"/>
      <c r="G24" s="44"/>
      <c r="H24" s="19"/>
      <c r="I24" s="40"/>
      <c r="J24" s="40"/>
      <c r="K24" s="40"/>
      <c r="L24" s="40"/>
      <c r="M24" s="40"/>
      <c r="N24" s="41"/>
      <c r="O24" s="1"/>
    </row>
    <row r="25" spans="1:15" ht="15">
      <c r="A25" s="1"/>
      <c r="B25" s="45" t="s">
        <v>13</v>
      </c>
      <c r="C25" s="45"/>
      <c r="D25" s="19"/>
      <c r="E25" s="45" t="s">
        <v>14</v>
      </c>
      <c r="F25" s="45"/>
      <c r="G25" s="44"/>
      <c r="H25" s="45" t="s">
        <v>15</v>
      </c>
      <c r="I25" s="45"/>
      <c r="J25" s="40"/>
      <c r="K25" s="45" t="s">
        <v>16</v>
      </c>
      <c r="L25" s="45"/>
      <c r="M25" s="40"/>
      <c r="N25" s="41"/>
      <c r="O25" s="1"/>
    </row>
    <row r="26" spans="1:15" ht="12.75">
      <c r="A26" s="1"/>
      <c r="B26" s="2" t="s">
        <v>17</v>
      </c>
      <c r="C26" s="46">
        <v>6000</v>
      </c>
      <c r="D26" s="19"/>
      <c r="E26" s="2" t="s">
        <v>17</v>
      </c>
      <c r="F26" s="46">
        <v>6000</v>
      </c>
      <c r="G26" s="44"/>
      <c r="H26" s="2" t="s">
        <v>17</v>
      </c>
      <c r="I26" s="46">
        <v>6000</v>
      </c>
      <c r="J26" s="40"/>
      <c r="K26" s="2" t="s">
        <v>17</v>
      </c>
      <c r="L26" s="46">
        <v>6000</v>
      </c>
      <c r="M26" s="40"/>
      <c r="N26" s="41"/>
      <c r="O26" s="1"/>
    </row>
    <row r="27" spans="1:15" ht="12.75">
      <c r="A27" s="1"/>
      <c r="B27" s="2" t="s">
        <v>18</v>
      </c>
      <c r="C27" s="47">
        <v>0.08</v>
      </c>
      <c r="D27" s="19"/>
      <c r="E27" s="2" t="s">
        <v>18</v>
      </c>
      <c r="F27" s="47">
        <v>0.08</v>
      </c>
      <c r="G27" s="44"/>
      <c r="H27" s="2" t="s">
        <v>18</v>
      </c>
      <c r="I27" s="47">
        <v>0.08</v>
      </c>
      <c r="J27" s="40"/>
      <c r="K27" s="2" t="s">
        <v>18</v>
      </c>
      <c r="L27" s="47">
        <v>0.08</v>
      </c>
      <c r="M27" s="40"/>
      <c r="N27" s="41"/>
      <c r="O27" s="1"/>
    </row>
    <row r="28" spans="1:15" ht="12.75">
      <c r="A28" s="1"/>
      <c r="B28" s="2" t="s">
        <v>19</v>
      </c>
      <c r="C28" s="2">
        <v>15</v>
      </c>
      <c r="D28" s="19"/>
      <c r="E28" s="2" t="s">
        <v>19</v>
      </c>
      <c r="F28" s="2">
        <v>40</v>
      </c>
      <c r="G28" s="44"/>
      <c r="H28" s="2" t="s">
        <v>19</v>
      </c>
      <c r="I28" s="2">
        <v>75</v>
      </c>
      <c r="J28" s="40"/>
      <c r="K28" s="2" t="s">
        <v>19</v>
      </c>
      <c r="L28" s="48" t="s">
        <v>16</v>
      </c>
      <c r="M28" s="40"/>
      <c r="N28" s="41"/>
      <c r="O28" s="1"/>
    </row>
    <row r="29" spans="1:15" ht="12.75">
      <c r="A29" s="1"/>
      <c r="B29" s="2" t="s">
        <v>20</v>
      </c>
      <c r="C29" s="49">
        <f>PV(C27,C28,C26,0,0)</f>
        <v>-51356.87212755825</v>
      </c>
      <c r="D29" s="19"/>
      <c r="E29" s="2" t="s">
        <v>20</v>
      </c>
      <c r="F29" s="49">
        <f>PV(F27,F28,F26,0,0)</f>
        <v>-71547.68000247795</v>
      </c>
      <c r="G29" s="44"/>
      <c r="H29" s="2" t="s">
        <v>20</v>
      </c>
      <c r="I29" s="49">
        <f>PV(I27,I28,I26,0,0)</f>
        <v>-74766.5039157155</v>
      </c>
      <c r="J29" s="40"/>
      <c r="K29" s="2" t="s">
        <v>20</v>
      </c>
      <c r="L29" s="49">
        <f>L26/L27</f>
        <v>75000</v>
      </c>
      <c r="M29" s="40"/>
      <c r="N29" s="41"/>
      <c r="O29" s="1"/>
    </row>
    <row r="30" spans="1:15" ht="12.75">
      <c r="A30" s="1"/>
      <c r="B30" s="39"/>
      <c r="C30" s="39"/>
      <c r="D30" s="19"/>
      <c r="E30" s="19"/>
      <c r="F30" s="44"/>
      <c r="G30" s="44"/>
      <c r="H30" s="19"/>
      <c r="I30" s="40"/>
      <c r="J30" s="40"/>
      <c r="K30" s="40"/>
      <c r="L30" s="40"/>
      <c r="M30" s="40"/>
      <c r="N30" s="41"/>
      <c r="O30" s="1"/>
    </row>
    <row r="31" spans="1:15" ht="12.75">
      <c r="A31" s="1"/>
      <c r="B31" s="13" t="s">
        <v>21</v>
      </c>
      <c r="C31" s="39"/>
      <c r="D31" s="19"/>
      <c r="E31" s="19"/>
      <c r="F31" s="44"/>
      <c r="G31" s="44"/>
      <c r="H31" s="19"/>
      <c r="I31" s="40"/>
      <c r="J31" s="40"/>
      <c r="K31" s="40"/>
      <c r="L31" s="40"/>
      <c r="M31" s="40"/>
      <c r="N31" s="41"/>
      <c r="O31" s="1"/>
    </row>
    <row r="32" spans="1:15" ht="12.75">
      <c r="A32" s="1"/>
      <c r="B32" s="13"/>
      <c r="C32" s="39"/>
      <c r="D32" s="19"/>
      <c r="E32" s="19"/>
      <c r="F32" s="44"/>
      <c r="G32" s="44"/>
      <c r="H32" s="19"/>
      <c r="I32" s="40"/>
      <c r="J32" s="40"/>
      <c r="K32" s="40"/>
      <c r="L32" s="40"/>
      <c r="M32" s="40"/>
      <c r="N32" s="41"/>
      <c r="O32" s="1"/>
    </row>
    <row r="33" spans="1:15" ht="15">
      <c r="A33" s="1"/>
      <c r="B33" s="45" t="s">
        <v>22</v>
      </c>
      <c r="C33" s="45"/>
      <c r="D33" s="19"/>
      <c r="E33" s="45" t="s">
        <v>14</v>
      </c>
      <c r="F33" s="45"/>
      <c r="G33" s="44"/>
      <c r="H33" s="19"/>
      <c r="I33" s="40"/>
      <c r="J33" s="40"/>
      <c r="K33" s="40"/>
      <c r="L33" s="40"/>
      <c r="M33" s="40"/>
      <c r="N33" s="41"/>
      <c r="O33" s="1"/>
    </row>
    <row r="34" spans="1:15" ht="12.75">
      <c r="A34" s="1"/>
      <c r="B34" s="2" t="s">
        <v>17</v>
      </c>
      <c r="C34" s="46">
        <v>-2000</v>
      </c>
      <c r="D34" s="2"/>
      <c r="E34" s="2" t="s">
        <v>17</v>
      </c>
      <c r="F34" s="46">
        <v>-2000</v>
      </c>
      <c r="G34" s="44"/>
      <c r="H34" s="19"/>
      <c r="I34" s="40"/>
      <c r="J34" s="40"/>
      <c r="K34" s="40"/>
      <c r="L34" s="40"/>
      <c r="M34" s="40"/>
      <c r="N34" s="41"/>
      <c r="O34" s="1"/>
    </row>
    <row r="35" spans="1:15" ht="12.75">
      <c r="A35" s="1"/>
      <c r="B35" s="2" t="s">
        <v>18</v>
      </c>
      <c r="C35" s="50">
        <v>0.075</v>
      </c>
      <c r="D35" s="2"/>
      <c r="E35" s="2" t="s">
        <v>18</v>
      </c>
      <c r="F35" s="50">
        <v>0.075</v>
      </c>
      <c r="G35" s="44"/>
      <c r="H35" s="19"/>
      <c r="I35" s="40"/>
      <c r="J35" s="40"/>
      <c r="K35" s="40"/>
      <c r="L35" s="40"/>
      <c r="M35" s="40"/>
      <c r="N35" s="41"/>
      <c r="O35" s="1"/>
    </row>
    <row r="36" spans="1:15" ht="12.75">
      <c r="A36" s="1"/>
      <c r="B36" s="2" t="s">
        <v>19</v>
      </c>
      <c r="C36" s="2">
        <v>20</v>
      </c>
      <c r="D36" s="2"/>
      <c r="E36" s="2" t="s">
        <v>19</v>
      </c>
      <c r="F36" s="2">
        <v>40</v>
      </c>
      <c r="G36" s="44"/>
      <c r="H36" s="19"/>
      <c r="I36" s="40"/>
      <c r="J36" s="40"/>
      <c r="K36" s="40"/>
      <c r="L36" s="40"/>
      <c r="M36" s="40"/>
      <c r="N36" s="41"/>
      <c r="O36" s="1"/>
    </row>
    <row r="37" spans="1:15" ht="12.75">
      <c r="A37" s="1"/>
      <c r="B37" s="2" t="s">
        <v>23</v>
      </c>
      <c r="C37" s="49">
        <f>FV(C35,C36,C34,0,0)</f>
        <v>86609.36267304294</v>
      </c>
      <c r="D37" s="2"/>
      <c r="E37" s="2" t="s">
        <v>23</v>
      </c>
      <c r="F37" s="49">
        <f>FV(F35,F36,F34,0,0)</f>
        <v>454513.0391947366</v>
      </c>
      <c r="G37" s="44"/>
      <c r="H37" s="19"/>
      <c r="I37" s="40"/>
      <c r="J37" s="40"/>
      <c r="K37" s="40"/>
      <c r="L37" s="40"/>
      <c r="M37" s="40"/>
      <c r="N37" s="41"/>
      <c r="O37" s="1"/>
    </row>
    <row r="38" spans="1:15" ht="12.75">
      <c r="A38" s="1"/>
      <c r="B38" s="39"/>
      <c r="C38" s="39"/>
      <c r="D38" s="19"/>
      <c r="E38" s="19"/>
      <c r="F38" s="44"/>
      <c r="G38" s="44"/>
      <c r="H38" s="19"/>
      <c r="I38" s="40"/>
      <c r="J38" s="40"/>
      <c r="K38" s="40"/>
      <c r="L38" s="40"/>
      <c r="M38" s="40"/>
      <c r="N38" s="41"/>
      <c r="O38" s="1"/>
    </row>
    <row r="39" spans="1:15" ht="12.75">
      <c r="A39" s="1"/>
      <c r="B39" s="13" t="s">
        <v>24</v>
      </c>
      <c r="C39" s="39"/>
      <c r="D39" s="19"/>
      <c r="E39" s="19"/>
      <c r="F39" s="44"/>
      <c r="G39" s="44"/>
      <c r="H39" s="19"/>
      <c r="I39" s="40"/>
      <c r="J39" s="40"/>
      <c r="K39" s="40"/>
      <c r="L39" s="40"/>
      <c r="M39" s="40"/>
      <c r="N39" s="41"/>
      <c r="O39" s="1"/>
    </row>
    <row r="40" spans="1:15" ht="12.75">
      <c r="A40" s="1"/>
      <c r="B40" s="51" t="s">
        <v>25</v>
      </c>
      <c r="C40" s="39"/>
      <c r="D40" s="19"/>
      <c r="E40" s="19"/>
      <c r="F40" s="44"/>
      <c r="G40" s="44"/>
      <c r="H40" s="19"/>
      <c r="I40" s="40"/>
      <c r="J40" s="40"/>
      <c r="K40" s="40"/>
      <c r="L40" s="40"/>
      <c r="M40" s="40"/>
      <c r="N40" s="41"/>
      <c r="O40" s="1"/>
    </row>
    <row r="41" spans="1:15" ht="12.75">
      <c r="A41" s="1"/>
      <c r="B41" s="51" t="s">
        <v>26</v>
      </c>
      <c r="C41" s="39"/>
      <c r="D41" s="19"/>
      <c r="E41" s="19"/>
      <c r="F41" s="44"/>
      <c r="G41" s="44"/>
      <c r="H41" s="19"/>
      <c r="I41" s="40"/>
      <c r="J41" s="40"/>
      <c r="K41" s="40"/>
      <c r="L41" s="40"/>
      <c r="M41" s="40"/>
      <c r="N41" s="41"/>
      <c r="O41" s="1"/>
    </row>
    <row r="42" spans="1:15" ht="12.75">
      <c r="A42" s="1"/>
      <c r="B42" s="51" t="s">
        <v>27</v>
      </c>
      <c r="C42" s="52">
        <f>12*0.2</f>
        <v>2.4000000000000004</v>
      </c>
      <c r="D42" s="53"/>
      <c r="E42" s="19"/>
      <c r="F42" s="44"/>
      <c r="G42" s="44"/>
      <c r="H42" s="19"/>
      <c r="I42" s="40"/>
      <c r="J42" s="40"/>
      <c r="K42" s="40"/>
      <c r="L42" s="40"/>
      <c r="M42" s="40"/>
      <c r="N42" s="41"/>
      <c r="O42" s="1"/>
    </row>
    <row r="43" spans="1:15" ht="12.75">
      <c r="A43" s="1"/>
      <c r="B43" s="39"/>
      <c r="C43" s="39"/>
      <c r="D43" s="19"/>
      <c r="E43" s="19"/>
      <c r="F43" s="44"/>
      <c r="G43" s="44"/>
      <c r="H43" s="19"/>
      <c r="I43" s="40"/>
      <c r="J43" s="40"/>
      <c r="K43" s="40"/>
      <c r="L43" s="40"/>
      <c r="M43" s="40"/>
      <c r="N43" s="41"/>
      <c r="O43" s="1"/>
    </row>
    <row r="44" spans="1:15" ht="12.75">
      <c r="A44" s="1"/>
      <c r="B44" s="51" t="s">
        <v>28</v>
      </c>
      <c r="C44" s="39"/>
      <c r="D44" s="19"/>
      <c r="E44" s="19"/>
      <c r="F44" s="44"/>
      <c r="G44" s="44"/>
      <c r="H44" s="19"/>
      <c r="I44" s="40"/>
      <c r="J44" s="40"/>
      <c r="K44" s="40"/>
      <c r="L44" s="40"/>
      <c r="M44" s="40"/>
      <c r="N44" s="41"/>
      <c r="O44" s="1"/>
    </row>
    <row r="45" spans="1:15" ht="12.75">
      <c r="A45" s="1"/>
      <c r="B45" s="54" t="s">
        <v>29</v>
      </c>
      <c r="C45" s="55">
        <f>EFFECT(C42,12)</f>
        <v>7.916100448255996</v>
      </c>
      <c r="D45" s="19"/>
      <c r="E45" s="19"/>
      <c r="F45" s="44"/>
      <c r="G45" s="44"/>
      <c r="H45" s="19"/>
      <c r="I45" s="40"/>
      <c r="J45" s="40"/>
      <c r="K45" s="40"/>
      <c r="L45" s="40"/>
      <c r="M45" s="40"/>
      <c r="N45" s="41"/>
      <c r="O45" s="1"/>
    </row>
    <row r="46" spans="1:15" ht="12.75">
      <c r="A46" s="1"/>
      <c r="B46" s="39"/>
      <c r="C46" s="39"/>
      <c r="D46" s="19"/>
      <c r="E46" s="19"/>
      <c r="F46" s="44"/>
      <c r="G46" s="44"/>
      <c r="H46" s="19"/>
      <c r="I46" s="40"/>
      <c r="J46" s="40"/>
      <c r="K46" s="40"/>
      <c r="L46" s="40"/>
      <c r="M46" s="40"/>
      <c r="N46" s="41"/>
      <c r="O46" s="1"/>
    </row>
    <row r="47" spans="1:15" ht="12.75">
      <c r="A47" s="1"/>
      <c r="B47" s="56" t="s">
        <v>30</v>
      </c>
      <c r="C47" s="39"/>
      <c r="D47" s="19"/>
      <c r="E47" s="19"/>
      <c r="F47" s="44"/>
      <c r="G47" s="44"/>
      <c r="H47" s="19"/>
      <c r="I47" s="40"/>
      <c r="J47" s="40"/>
      <c r="K47" s="40"/>
      <c r="L47" s="40"/>
      <c r="M47" s="40"/>
      <c r="N47" s="41"/>
      <c r="O47" s="1"/>
    </row>
    <row r="48" spans="1:15" ht="12.75">
      <c r="A48" s="1"/>
      <c r="B48" s="51" t="s">
        <v>31</v>
      </c>
      <c r="C48" s="39"/>
      <c r="D48" s="57">
        <v>52350</v>
      </c>
      <c r="E48" s="2"/>
      <c r="F48" s="19"/>
      <c r="G48" s="44"/>
      <c r="H48" s="19"/>
      <c r="I48" s="40"/>
      <c r="J48" s="40"/>
      <c r="K48" s="40"/>
      <c r="L48" s="40"/>
      <c r="M48" s="40"/>
      <c r="N48" s="41"/>
      <c r="O48" s="1"/>
    </row>
    <row r="49" spans="1:15" ht="12.75">
      <c r="A49" s="1"/>
      <c r="B49" s="51" t="s">
        <v>32</v>
      </c>
      <c r="C49" s="39"/>
      <c r="D49" s="58">
        <v>0.086</v>
      </c>
      <c r="E49" s="2"/>
      <c r="F49" s="19"/>
      <c r="G49" s="44"/>
      <c r="H49" s="19"/>
      <c r="I49" s="40"/>
      <c r="J49" s="40"/>
      <c r="K49" s="40"/>
      <c r="L49" s="40"/>
      <c r="M49" s="40"/>
      <c r="N49" s="41"/>
      <c r="O49" s="1"/>
    </row>
    <row r="50" spans="1:15" ht="12.75">
      <c r="A50" s="1"/>
      <c r="B50" s="51" t="s">
        <v>33</v>
      </c>
      <c r="C50" s="39"/>
      <c r="D50" s="48">
        <f>D49/12</f>
        <v>0.007166666666666666</v>
      </c>
      <c r="E50" s="2"/>
      <c r="F50" s="44"/>
      <c r="G50" s="44"/>
      <c r="H50" s="19"/>
      <c r="I50" s="40"/>
      <c r="J50" s="40"/>
      <c r="K50" s="40"/>
      <c r="L50" s="40"/>
      <c r="M50" s="40"/>
      <c r="N50" s="41"/>
      <c r="O50" s="1"/>
    </row>
    <row r="51" spans="1:15" ht="12.75">
      <c r="A51" s="1"/>
      <c r="B51" s="51" t="s">
        <v>34</v>
      </c>
      <c r="C51" s="39"/>
      <c r="D51" s="48">
        <v>60</v>
      </c>
      <c r="E51" s="2"/>
      <c r="F51" s="44"/>
      <c r="G51" s="44"/>
      <c r="H51" s="19"/>
      <c r="I51" s="40"/>
      <c r="J51" s="40"/>
      <c r="K51" s="40"/>
      <c r="L51" s="40"/>
      <c r="M51" s="40"/>
      <c r="N51" s="41"/>
      <c r="O51" s="1"/>
    </row>
    <row r="52" spans="1:15" ht="12.75">
      <c r="A52" s="1"/>
      <c r="B52" s="51" t="s">
        <v>35</v>
      </c>
      <c r="C52" s="39"/>
      <c r="D52" s="59">
        <f>PMT(D50,D51,-D48,0)</f>
        <v>1076.565254315014</v>
      </c>
      <c r="E52" s="2"/>
      <c r="F52" s="44"/>
      <c r="G52" s="44"/>
      <c r="H52" s="19"/>
      <c r="I52" s="40"/>
      <c r="J52" s="40"/>
      <c r="K52" s="40"/>
      <c r="L52" s="40"/>
      <c r="M52" s="40"/>
      <c r="N52" s="41"/>
      <c r="O52" s="1"/>
    </row>
    <row r="53" spans="1:15" ht="12.75">
      <c r="A53" s="1"/>
      <c r="B53" s="39"/>
      <c r="C53" s="39"/>
      <c r="D53" s="60"/>
      <c r="E53" s="19"/>
      <c r="F53" s="44"/>
      <c r="G53" s="44"/>
      <c r="H53" s="19"/>
      <c r="I53" s="40"/>
      <c r="J53" s="40"/>
      <c r="K53" s="40"/>
      <c r="L53" s="40"/>
      <c r="M53" s="40"/>
      <c r="N53" s="41"/>
      <c r="O53" s="1"/>
    </row>
    <row r="54" spans="1:15" ht="12.75">
      <c r="A54" s="1"/>
      <c r="B54" s="54" t="s">
        <v>29</v>
      </c>
      <c r="C54" s="55">
        <f>EFFECT(D49,60)</f>
        <v>0.08973922608856243</v>
      </c>
      <c r="D54" s="19"/>
      <c r="E54" s="19"/>
      <c r="F54" s="44"/>
      <c r="G54" s="44"/>
      <c r="H54" s="19"/>
      <c r="I54" s="40"/>
      <c r="J54" s="40"/>
      <c r="K54" s="40"/>
      <c r="L54" s="40"/>
      <c r="M54" s="40"/>
      <c r="N54" s="41"/>
      <c r="O54" s="1"/>
    </row>
    <row r="55" spans="1:15" ht="12.75">
      <c r="A55" s="1"/>
      <c r="B55" s="39"/>
      <c r="C55" s="39"/>
      <c r="D55" s="19"/>
      <c r="E55" s="19"/>
      <c r="F55" s="44"/>
      <c r="G55" s="44"/>
      <c r="H55" s="19"/>
      <c r="I55" s="40"/>
      <c r="J55" s="40"/>
      <c r="K55" s="40"/>
      <c r="L55" s="40"/>
      <c r="M55" s="40"/>
      <c r="N55" s="41"/>
      <c r="O55" s="1"/>
    </row>
    <row r="56" spans="1:15" ht="12.75">
      <c r="A56" s="1"/>
      <c r="B56" s="56" t="s">
        <v>36</v>
      </c>
      <c r="C56" s="39"/>
      <c r="D56" s="19"/>
      <c r="E56" s="19"/>
      <c r="F56" s="44"/>
      <c r="G56" s="44"/>
      <c r="H56" s="19"/>
      <c r="I56" s="40"/>
      <c r="J56" s="40"/>
      <c r="K56" s="40"/>
      <c r="L56" s="40"/>
      <c r="M56" s="40"/>
      <c r="N56" s="41"/>
      <c r="O56" s="1"/>
    </row>
    <row r="57" spans="1:15" ht="12.75">
      <c r="A57" s="1"/>
      <c r="B57" s="51" t="s">
        <v>37</v>
      </c>
      <c r="C57" s="39"/>
      <c r="D57" s="57">
        <v>200</v>
      </c>
      <c r="E57" s="19"/>
      <c r="F57" s="13"/>
      <c r="G57" s="44"/>
      <c r="H57" s="19"/>
      <c r="I57" s="40"/>
      <c r="J57" s="40"/>
      <c r="K57" s="40"/>
      <c r="L57" s="40"/>
      <c r="M57" s="40"/>
      <c r="N57" s="41"/>
      <c r="O57" s="1"/>
    </row>
    <row r="58" spans="1:15" ht="12.75">
      <c r="A58" s="1"/>
      <c r="B58" s="51" t="s">
        <v>38</v>
      </c>
      <c r="C58" s="39"/>
      <c r="D58" s="58">
        <v>0.11</v>
      </c>
      <c r="E58" s="19"/>
      <c r="F58" s="44"/>
      <c r="G58" s="44"/>
      <c r="H58" s="19"/>
      <c r="I58" s="40"/>
      <c r="J58" s="40"/>
      <c r="K58" s="40"/>
      <c r="L58" s="40"/>
      <c r="M58" s="40"/>
      <c r="N58" s="41"/>
      <c r="O58" s="1"/>
    </row>
    <row r="59" spans="1:15" ht="12.75">
      <c r="A59" s="1"/>
      <c r="B59" s="51" t="s">
        <v>39</v>
      </c>
      <c r="C59" s="39"/>
      <c r="D59" s="48">
        <v>30</v>
      </c>
      <c r="E59" s="19"/>
      <c r="F59" s="44"/>
      <c r="G59" s="44"/>
      <c r="H59" s="19"/>
      <c r="I59" s="40"/>
      <c r="J59" s="40"/>
      <c r="K59" s="40"/>
      <c r="L59" s="40"/>
      <c r="M59" s="40"/>
      <c r="N59" s="41"/>
      <c r="O59" s="1"/>
    </row>
    <row r="60" spans="1:15" ht="12.75">
      <c r="A60" s="1"/>
      <c r="B60" s="51" t="s">
        <v>40</v>
      </c>
      <c r="C60" s="39"/>
      <c r="D60" s="61">
        <f>FV(D58/12,D59*12,-D57,0)</f>
        <v>560903.9472841164</v>
      </c>
      <c r="E60" s="19"/>
      <c r="F60" s="44"/>
      <c r="G60" s="44"/>
      <c r="H60" s="19"/>
      <c r="I60" s="40"/>
      <c r="J60" s="40"/>
      <c r="K60" s="40"/>
      <c r="L60" s="40"/>
      <c r="M60" s="40"/>
      <c r="N60" s="41"/>
      <c r="O60" s="1"/>
    </row>
    <row r="61" spans="1:15" ht="12.75">
      <c r="A61" s="1"/>
      <c r="B61" s="39"/>
      <c r="C61" s="39"/>
      <c r="D61" s="19"/>
      <c r="E61" s="19"/>
      <c r="F61" s="44"/>
      <c r="G61" s="44"/>
      <c r="H61" s="19"/>
      <c r="I61" s="40"/>
      <c r="J61" s="40"/>
      <c r="K61" s="40"/>
      <c r="L61" s="40"/>
      <c r="M61" s="40"/>
      <c r="N61" s="41"/>
      <c r="O61" s="1"/>
    </row>
    <row r="62" spans="1:15" ht="12.75">
      <c r="A62" s="1"/>
      <c r="B62" s="56" t="s">
        <v>41</v>
      </c>
      <c r="C62" s="39"/>
      <c r="D62" s="19"/>
      <c r="E62" s="19"/>
      <c r="F62" s="44"/>
      <c r="G62" s="44"/>
      <c r="H62" s="19"/>
      <c r="I62" s="40"/>
      <c r="J62" s="40"/>
      <c r="K62" s="40"/>
      <c r="L62" s="40"/>
      <c r="M62" s="40"/>
      <c r="N62" s="41"/>
      <c r="O62" s="1"/>
    </row>
    <row r="63" spans="1:15" ht="12.75">
      <c r="A63" s="1"/>
      <c r="B63" s="2"/>
      <c r="C63" s="3" t="s">
        <v>42</v>
      </c>
      <c r="D63" s="62">
        <v>60000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2.75">
      <c r="A64" s="1"/>
      <c r="B64" s="2"/>
      <c r="C64" s="3" t="s">
        <v>43</v>
      </c>
      <c r="D64" s="2">
        <v>0.11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  <row r="65" spans="1:15" ht="12.75">
      <c r="A65" s="1"/>
      <c r="B65" s="2"/>
      <c r="C65" s="3" t="s">
        <v>44</v>
      </c>
      <c r="D65" s="2">
        <v>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</row>
    <row r="66" spans="1:15" ht="12.75">
      <c r="A66" s="1"/>
      <c r="B66" s="2"/>
      <c r="C66" s="3" t="s">
        <v>45</v>
      </c>
      <c r="D66" s="62">
        <f>PMT(D64,D65,-D63,0)</f>
        <v>24552.784177612863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</row>
    <row r="67" spans="1:15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</row>
    <row r="68" spans="1:15" ht="12.75">
      <c r="A68" s="1"/>
      <c r="B68" s="13" t="s">
        <v>46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</row>
    <row r="69" spans="1:15" ht="12.75">
      <c r="A69" s="1"/>
      <c r="B69" s="63" t="s">
        <v>6</v>
      </c>
      <c r="C69" s="63" t="s">
        <v>47</v>
      </c>
      <c r="D69" s="63" t="s">
        <v>48</v>
      </c>
      <c r="E69" s="63" t="s">
        <v>49</v>
      </c>
      <c r="F69" s="63" t="s">
        <v>50</v>
      </c>
      <c r="G69" s="63" t="s">
        <v>51</v>
      </c>
      <c r="H69" s="63"/>
      <c r="I69" s="2"/>
      <c r="J69" s="2"/>
      <c r="K69" s="2"/>
      <c r="L69" s="2"/>
      <c r="M69" s="2"/>
      <c r="N69" s="2"/>
      <c r="O69" s="1"/>
    </row>
    <row r="70" spans="1:15" ht="12.75">
      <c r="A70" s="1"/>
      <c r="B70" s="63"/>
      <c r="C70" s="63" t="s">
        <v>52</v>
      </c>
      <c r="D70" s="63" t="s">
        <v>53</v>
      </c>
      <c r="E70" s="63" t="s">
        <v>54</v>
      </c>
      <c r="F70" s="63" t="s">
        <v>54</v>
      </c>
      <c r="G70" s="63" t="s">
        <v>52</v>
      </c>
      <c r="H70" s="63"/>
      <c r="I70" s="2"/>
      <c r="J70" s="2"/>
      <c r="K70" s="2"/>
      <c r="L70" s="2"/>
      <c r="M70" s="2"/>
      <c r="N70" s="2"/>
      <c r="O70" s="1"/>
    </row>
    <row r="71" spans="1:15" ht="12.75">
      <c r="A71" s="1"/>
      <c r="B71" s="19">
        <v>1</v>
      </c>
      <c r="C71" s="46">
        <f>D63</f>
        <v>60000</v>
      </c>
      <c r="D71" s="46">
        <f>$D$66</f>
        <v>24552.784177612863</v>
      </c>
      <c r="E71" s="46">
        <f>+$D$64*C71</f>
        <v>6600</v>
      </c>
      <c r="F71" s="46">
        <f>+D71-E71</f>
        <v>17952.784177612863</v>
      </c>
      <c r="G71" s="46">
        <f>+C71-F71</f>
        <v>42047.21582238714</v>
      </c>
      <c r="H71" s="2"/>
      <c r="I71" s="2"/>
      <c r="J71" s="2"/>
      <c r="K71" s="2"/>
      <c r="L71" s="2"/>
      <c r="M71" s="2"/>
      <c r="N71" s="2"/>
      <c r="O71" s="1"/>
    </row>
    <row r="72" spans="1:15" ht="12.75">
      <c r="A72" s="1"/>
      <c r="B72" s="19">
        <v>2</v>
      </c>
      <c r="C72" s="64">
        <f>G71</f>
        <v>42047.21582238714</v>
      </c>
      <c r="D72" s="64">
        <f>$D$66</f>
        <v>24552.784177612863</v>
      </c>
      <c r="E72" s="64">
        <f>+$D$64*C72</f>
        <v>4625.193740462585</v>
      </c>
      <c r="F72" s="64">
        <f>+D72-E72</f>
        <v>19927.590437150277</v>
      </c>
      <c r="G72" s="64">
        <f>+C72-F72</f>
        <v>22119.62538523686</v>
      </c>
      <c r="H72" s="2"/>
      <c r="I72" s="2"/>
      <c r="J72" s="2"/>
      <c r="K72" s="2"/>
      <c r="L72" s="2"/>
      <c r="M72" s="2"/>
      <c r="N72" s="2"/>
      <c r="O72" s="1"/>
    </row>
    <row r="73" spans="1:15" ht="12.75">
      <c r="A73" s="1"/>
      <c r="B73" s="19">
        <v>3</v>
      </c>
      <c r="C73" s="64">
        <f>G72</f>
        <v>22119.62538523686</v>
      </c>
      <c r="D73" s="65">
        <f>$D$66</f>
        <v>24552.784177612863</v>
      </c>
      <c r="E73" s="66">
        <f>+$D$64*C73</f>
        <v>2433.158792376055</v>
      </c>
      <c r="F73" s="65">
        <f>+D73-E73</f>
        <v>22119.625385236806</v>
      </c>
      <c r="G73" s="64">
        <f>+C73-F73</f>
        <v>5.4569682106375694E-11</v>
      </c>
      <c r="H73" s="2"/>
      <c r="I73" s="2"/>
      <c r="J73" s="2"/>
      <c r="K73" s="2"/>
      <c r="L73" s="2"/>
      <c r="M73" s="2"/>
      <c r="N73" s="2"/>
      <c r="O73" s="1"/>
    </row>
    <row r="74" spans="1:15" ht="12.75">
      <c r="A74" s="1"/>
      <c r="B74" s="2"/>
      <c r="C74" s="2"/>
      <c r="D74" s="62">
        <f>SUM(D71:D73)</f>
        <v>73658.35253283859</v>
      </c>
      <c r="E74" s="49">
        <f>SUM(E71:E73)</f>
        <v>13658.35253283864</v>
      </c>
      <c r="F74" s="62">
        <f>SUM(F71:F73)</f>
        <v>59999.99999999994</v>
      </c>
      <c r="G74" s="2"/>
      <c r="H74" s="2"/>
      <c r="I74" s="2"/>
      <c r="J74" s="2"/>
      <c r="K74" s="2"/>
      <c r="L74" s="2"/>
      <c r="M74" s="2"/>
      <c r="N74" s="2"/>
      <c r="O74" s="1"/>
    </row>
    <row r="75" spans="1:15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mergeCells count="24">
    <mergeCell ref="D2:F2"/>
    <mergeCell ref="D3:F3"/>
    <mergeCell ref="D4:F4"/>
    <mergeCell ref="F11:G11"/>
    <mergeCell ref="B7:C7"/>
    <mergeCell ref="D7:E7"/>
    <mergeCell ref="F7:G7"/>
    <mergeCell ref="F8:G8"/>
    <mergeCell ref="F9:G9"/>
    <mergeCell ref="F10:G10"/>
    <mergeCell ref="M10:N10"/>
    <mergeCell ref="M11:N11"/>
    <mergeCell ref="B33:C33"/>
    <mergeCell ref="E33:F33"/>
    <mergeCell ref="F16:G16"/>
    <mergeCell ref="F17:G17"/>
    <mergeCell ref="H25:I25"/>
    <mergeCell ref="K25:L25"/>
    <mergeCell ref="M8:N8"/>
    <mergeCell ref="M9:N9"/>
    <mergeCell ref="F18:G18"/>
    <mergeCell ref="F19:G19"/>
    <mergeCell ref="B25:C25"/>
    <mergeCell ref="E25:F25"/>
  </mergeCells>
  <printOptions/>
  <pageMargins left="0.75" right="0.75" top="1" bottom="1" header="0.5" footer="0.5"/>
  <pageSetup horizontalDpi="300" verticalDpi="300" orientation="landscape" scale="90" r:id="rId1"/>
  <headerFooter alignWithMargins="0">
    <oddFooter>&amp;C&amp;F, &amp;A, Page &amp;P of &amp;N</oddFooter>
  </headerFooter>
  <rowBreaks count="2" manualBreakCount="2">
    <brk id="30" min="1" max="13" man="1"/>
    <brk id="6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 Jones</dc:creator>
  <cp:keywords/>
  <dc:description/>
  <cp:lastModifiedBy>Deana Jones</cp:lastModifiedBy>
  <dcterms:created xsi:type="dcterms:W3CDTF">2005-07-24T04:49:22Z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