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5311" windowWidth="13620" windowHeight="8940" activeTab="4"/>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Variables" sheetId="9" state="veryHidden" r:id="rId9"/>
  </sheets>
  <definedNames/>
  <calcPr fullCalcOnLoad="1" iterate="1" iterateCount="100" iterateDelta="0.001"/>
</workbook>
</file>

<file path=xl/sharedStrings.xml><?xml version="1.0" encoding="utf-8"?>
<sst xmlns="http://schemas.openxmlformats.org/spreadsheetml/2006/main" count="198" uniqueCount="75">
  <si>
    <t>Amount</t>
  </si>
  <si>
    <t>_Example</t>
  </si>
  <si>
    <t>_Shading</t>
  </si>
  <si>
    <t>_Series</t>
  </si>
  <si>
    <t>_Look</t>
  </si>
  <si>
    <t>Gross sales</t>
  </si>
  <si>
    <t>Net sales</t>
  </si>
  <si>
    <t>Total General/Administrative expenses</t>
  </si>
  <si>
    <t>Net income before taxes</t>
  </si>
  <si>
    <t>Net income after taxes</t>
  </si>
  <si>
    <t>Less sales returns and allowances</t>
  </si>
  <si>
    <t>Depreciation</t>
  </si>
  <si>
    <t>Depreciation and amortization</t>
  </si>
  <si>
    <t>Taxes on income</t>
  </si>
  <si>
    <t>Net Income (Loss)</t>
  </si>
  <si>
    <t>Expenses</t>
  </si>
  <si>
    <t>Year 1</t>
  </si>
  <si>
    <t>Year 2</t>
  </si>
  <si>
    <t>Year 3</t>
  </si>
  <si>
    <t>Year 4</t>
  </si>
  <si>
    <t>Year 5</t>
  </si>
  <si>
    <t>Cash Flow Statement</t>
  </si>
  <si>
    <t>Capital Investment</t>
  </si>
  <si>
    <t>Working Capital</t>
  </si>
  <si>
    <t>Revenues</t>
  </si>
  <si>
    <t>Pre-tax Profit</t>
  </si>
  <si>
    <t>Tax</t>
  </si>
  <si>
    <t>Profit after Tax</t>
  </si>
  <si>
    <t>Net Cashflow</t>
  </si>
  <si>
    <t>Five Year Projected Cash Flow Corporation A</t>
  </si>
  <si>
    <t>Five Year Projected Cash Flow Corporation B</t>
  </si>
  <si>
    <t>Five Year Projected Income Statement Corporation B</t>
  </si>
  <si>
    <t>Five Year Projected Income Statement Corporation A</t>
  </si>
  <si>
    <t>Corporation A</t>
  </si>
  <si>
    <t>NPV = -250,000 + PV</t>
  </si>
  <si>
    <t>PV</t>
  </si>
  <si>
    <t>PV = (future value) Year cash flow /1 + discount rate</t>
  </si>
  <si>
    <t>Payback Period</t>
  </si>
  <si>
    <t>Payback Period Corporation A</t>
  </si>
  <si>
    <t>Cashflow</t>
  </si>
  <si>
    <t>Time</t>
  </si>
  <si>
    <t>Payback Period Corporation B</t>
  </si>
  <si>
    <t>Profitability Index = NPV/Initial Investment</t>
  </si>
  <si>
    <t>Profitability Index</t>
  </si>
  <si>
    <t>Projected Internal Rate of Return Corporation A</t>
  </si>
  <si>
    <t>Discount Rate:</t>
  </si>
  <si>
    <t>Life of Project:</t>
  </si>
  <si>
    <t>Initial Cost:</t>
  </si>
  <si>
    <t>Cash flow 1:</t>
  </si>
  <si>
    <t>Cash flow 2:</t>
  </si>
  <si>
    <t>Cash flow 3:</t>
  </si>
  <si>
    <t>Cash flow 4:</t>
  </si>
  <si>
    <t>Cash flow 5:</t>
  </si>
  <si>
    <t>Net Present Value:</t>
  </si>
  <si>
    <t xml:space="preserve">PV of Expected Cash flows: </t>
  </si>
  <si>
    <t>NPV Corporation A</t>
  </si>
  <si>
    <t>NPV Corporation B</t>
  </si>
  <si>
    <t> 10%</t>
  </si>
  <si>
    <t>  5 years</t>
  </si>
  <si>
    <t> 11%</t>
  </si>
  <si>
    <t>  5years</t>
  </si>
  <si>
    <t>With a discount rate of 10.00% and a span of 5 years, Corporation A projected cash flows are worth $259,906.76 today, which is greater than the initial $250,000.00 paid. The resulting positive NPV of Corporation A is $9,906.76. Even though this project offers a positive NPV, the projected cash flows are still estimations. The accuracy of these projected figures depends on the business analysis, and likelihood of these cash flows materializing depends on the financial risk associated with the type of project being pursued.</t>
  </si>
  <si>
    <t>With a discount rate of 11.00% and a span of 5 years, Corporation B projected cash flows are worth $260,049.81 today, which is greater than the initial $250,000.00 paid. The resulting positive NPV of Corporation B is $10,049.81. Even though this project offers a positive NPV, the projected cash flows are still estimations. The accuracy of these projected figures depends on the business analysis, and likelihood of these cash flows materializing depends on the financial risk associated with the type of project being pursued.</t>
  </si>
  <si>
    <t>Projected Internal Rate of Return Corporation B</t>
  </si>
  <si>
    <t>Interest Rate</t>
  </si>
  <si>
    <t>Projected Profitability Index Corporation A</t>
  </si>
  <si>
    <t>Projected Profitability Index Corporation B</t>
  </si>
  <si>
    <t>Corporation B</t>
  </si>
  <si>
    <t>Rate of Return = Profit/investment over 5 yerar period</t>
  </si>
  <si>
    <t>Rate of Return = Profit/Investment over 5 year period</t>
  </si>
  <si>
    <t>4.52 Years</t>
  </si>
  <si>
    <t>5.57 Years</t>
  </si>
  <si>
    <t>Discounted Payback Period</t>
  </si>
  <si>
    <t>Modified Internal Rate of Return</t>
  </si>
  <si>
    <t>Cashflows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</si>
</sst>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
    <numFmt numFmtId="167" formatCode="_(* #,##0.000_);_(* \(#,##0.000\);_(* &quot;-&quot;??_);_(@_)"/>
    <numFmt numFmtId="168" formatCode="0.0%"/>
    <numFmt numFmtId="169" formatCode="#,##0.0"/>
    <numFmt numFmtId="170" formatCode="dd\-mmm\-yy_)"/>
    <numFmt numFmtId="171" formatCode="0_)"/>
    <numFmt numFmtId="172" formatCode="mm/dd/yy_)"/>
    <numFmt numFmtId="173" formatCode="mm/dd/yy"/>
    <numFmt numFmtId="174" formatCode="0_);[Red]\(0\)"/>
    <numFmt numFmtId="175" formatCode="[$-409]dddd\,\ mmmm\ dd\,\ yyyy"/>
    <numFmt numFmtId="176" formatCode="&quot;$&quot;#,##0.0_);[Red]\(&quot;$&quot;#,##0.0\)"/>
    <numFmt numFmtId="177" formatCode="mmmm\ 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0"/>
    <numFmt numFmtId="184" formatCode="#,##0.00000"/>
    <numFmt numFmtId="185" formatCode="#,##0.000000"/>
    <numFmt numFmtId="186" formatCode="#,##0.0000000"/>
  </numFmts>
  <fonts count="17">
    <font>
      <sz val="10"/>
      <name val="Arial"/>
      <family val="2"/>
    </font>
    <font>
      <b/>
      <sz val="10"/>
      <name val="Arial"/>
      <family val="0"/>
    </font>
    <font>
      <i/>
      <sz val="10"/>
      <name val="Arial"/>
      <family val="0"/>
    </font>
    <font>
      <b/>
      <i/>
      <sz val="10"/>
      <name val="Arial"/>
      <family val="0"/>
    </font>
    <font>
      <sz val="10"/>
      <name val="Tahoma"/>
      <family val="2"/>
    </font>
    <font>
      <b/>
      <sz val="10"/>
      <color indexed="9"/>
      <name val="Tahoma"/>
      <family val="2"/>
    </font>
    <font>
      <sz val="8"/>
      <name val="Arial"/>
      <family val="2"/>
    </font>
    <font>
      <i/>
      <sz val="10"/>
      <name val="Tahoma"/>
      <family val="2"/>
    </font>
    <font>
      <b/>
      <sz val="10"/>
      <name val="Tahoma"/>
      <family val="2"/>
    </font>
    <font>
      <sz val="10"/>
      <name val="Century Gothic"/>
      <family val="2"/>
    </font>
    <font>
      <sz val="12"/>
      <name val="Century Gothic"/>
      <family val="2"/>
    </font>
    <font>
      <sz val="12"/>
      <name val="Arial Black"/>
      <family val="2"/>
    </font>
    <font>
      <b/>
      <sz val="12"/>
      <name val="Tahoma"/>
      <family val="2"/>
    </font>
    <font>
      <b/>
      <sz val="12"/>
      <color indexed="9"/>
      <name val="Tahoma"/>
      <family val="2"/>
    </font>
    <font>
      <sz val="12"/>
      <name val="Tahoma"/>
      <family val="2"/>
    </font>
    <font>
      <sz val="10"/>
      <name val="Verdana"/>
      <family val="2"/>
    </font>
    <font>
      <b/>
      <sz val="10"/>
      <name val="Verdana"/>
      <family val="2"/>
    </font>
  </fonts>
  <fills count="9">
    <fill>
      <patternFill/>
    </fill>
    <fill>
      <patternFill patternType="gray125"/>
    </fill>
    <fill>
      <patternFill patternType="solid">
        <fgColor indexed="44"/>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18"/>
        <bgColor indexed="64"/>
      </patternFill>
    </fill>
    <fill>
      <patternFill patternType="solid">
        <fgColor indexed="45"/>
        <bgColor indexed="64"/>
      </patternFill>
    </fill>
    <fill>
      <patternFill patternType="solid">
        <fgColor indexed="9"/>
        <bgColor indexed="64"/>
      </patternFill>
    </fill>
  </fills>
  <borders count="43">
    <border>
      <left/>
      <right/>
      <top/>
      <bottom/>
      <diagonal/>
    </border>
    <border>
      <left>
        <color indexed="63"/>
      </left>
      <right>
        <color indexed="63"/>
      </right>
      <top style="thin">
        <color indexed="22"/>
      </top>
      <bottom>
        <color indexed="63"/>
      </bottom>
    </border>
    <border>
      <left style="thin">
        <color indexed="55"/>
      </left>
      <right>
        <color indexed="63"/>
      </right>
      <top style="thin">
        <color indexed="22"/>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55"/>
      </left>
      <right style="medium"/>
      <top style="thin">
        <color indexed="2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55"/>
      </left>
      <right>
        <color indexed="63"/>
      </right>
      <top>
        <color indexed="63"/>
      </top>
      <bottom>
        <color indexed="63"/>
      </bottom>
    </border>
    <border>
      <left style="thin">
        <color indexed="55"/>
      </left>
      <right style="medium"/>
      <top>
        <color indexed="63"/>
      </top>
      <bottom>
        <color indexed="63"/>
      </bottom>
    </border>
    <border>
      <left style="medium"/>
      <right>
        <color indexed="63"/>
      </right>
      <top style="thin">
        <color indexed="22"/>
      </top>
      <bottom style="thin">
        <color indexed="22"/>
      </bottom>
    </border>
    <border>
      <left style="thin">
        <color indexed="55"/>
      </left>
      <right>
        <color indexed="63"/>
      </right>
      <top style="thin">
        <color indexed="55"/>
      </top>
      <bottom>
        <color indexed="63"/>
      </bottom>
    </border>
    <border>
      <left style="thin">
        <color indexed="22"/>
      </left>
      <right style="thin">
        <color indexed="22"/>
      </right>
      <top style="thin">
        <color indexed="55"/>
      </top>
      <bottom>
        <color indexed="63"/>
      </bottom>
    </border>
    <border>
      <left style="thin">
        <color indexed="55"/>
      </left>
      <right style="medium"/>
      <top style="thin">
        <color indexed="55"/>
      </top>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style="thin">
        <color indexed="18"/>
      </left>
      <right style="thin">
        <color indexed="22"/>
      </right>
      <top style="medium"/>
      <bottom>
        <color indexed="63"/>
      </bottom>
    </border>
    <border>
      <left style="thin">
        <color indexed="22"/>
      </left>
      <right style="thin">
        <color indexed="22"/>
      </right>
      <top style="medium"/>
      <bottom>
        <color indexed="63"/>
      </bottom>
    </border>
    <border>
      <left style="thin">
        <color indexed="22"/>
      </left>
      <right style="medium"/>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medium"/>
      <right>
        <color indexed="63"/>
      </right>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thin"/>
    </border>
    <border>
      <left style="medium"/>
      <right>
        <color indexed="63"/>
      </right>
      <top style="thin">
        <color indexed="22"/>
      </top>
      <bottom>
        <color indexed="63"/>
      </bottom>
    </border>
    <border>
      <left style="medium"/>
      <right>
        <color indexed="63"/>
      </right>
      <top>
        <color indexed="63"/>
      </top>
      <bottom style="thin">
        <color indexed="22"/>
      </bottom>
    </border>
  </borders>
  <cellStyleXfs count="22">
    <xf numFmtId="3" fontId="0" fillId="0" borderId="0" applyNumberFormat="0" applyFon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xf numFmtId="6"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38" fontId="0" fillId="0" borderId="0" applyFont="0" applyBorder="0" applyAlignment="0" applyProtection="0"/>
    <xf numFmtId="9" fontId="0" fillId="0" borderId="0" applyFont="0" applyFill="0" applyBorder="0" applyAlignment="0" applyProtection="0"/>
    <xf numFmtId="49" fontId="0" fillId="0" borderId="0" applyFont="0" applyFill="0" applyBorder="0" applyAlignment="0" applyProtection="0"/>
  </cellStyleXfs>
  <cellXfs count="166">
    <xf numFmtId="3" fontId="0" fillId="0" borderId="0" xfId="0" applyAlignment="1">
      <alignment/>
    </xf>
    <xf numFmtId="3" fontId="4" fillId="0" borderId="0" xfId="0" applyFont="1" applyFill="1" applyAlignment="1" applyProtection="1">
      <alignment vertical="center"/>
      <protection/>
    </xf>
    <xf numFmtId="3" fontId="4" fillId="0" borderId="0" xfId="0" applyFont="1" applyAlignment="1" applyProtection="1">
      <alignment vertical="center"/>
      <protection/>
    </xf>
    <xf numFmtId="3" fontId="5" fillId="2" borderId="1" xfId="0" applyFont="1" applyFill="1" applyBorder="1" applyAlignment="1" applyProtection="1">
      <alignment horizontal="center" vertical="center"/>
      <protection/>
    </xf>
    <xf numFmtId="3" fontId="5" fillId="2" borderId="2" xfId="0" applyFont="1" applyFill="1" applyBorder="1" applyAlignment="1" applyProtection="1">
      <alignment horizontal="center" vertical="center"/>
      <protection/>
    </xf>
    <xf numFmtId="3" fontId="5" fillId="0" borderId="1" xfId="0" applyFont="1" applyFill="1" applyBorder="1" applyAlignment="1" applyProtection="1">
      <alignment horizontal="center" vertical="center"/>
      <protection/>
    </xf>
    <xf numFmtId="3" fontId="0" fillId="0" borderId="3" xfId="0" applyBorder="1" applyAlignment="1">
      <alignment/>
    </xf>
    <xf numFmtId="3" fontId="0" fillId="0" borderId="4" xfId="0" applyBorder="1" applyAlignment="1">
      <alignment/>
    </xf>
    <xf numFmtId="3" fontId="0" fillId="0" borderId="5" xfId="0" applyBorder="1" applyAlignment="1">
      <alignment/>
    </xf>
    <xf numFmtId="3" fontId="0" fillId="0" borderId="0" xfId="0" applyBorder="1" applyAlignment="1">
      <alignment/>
    </xf>
    <xf numFmtId="3" fontId="0" fillId="0" borderId="6" xfId="0" applyBorder="1" applyAlignment="1">
      <alignment/>
    </xf>
    <xf numFmtId="3" fontId="5" fillId="2" borderId="7" xfId="0" applyFont="1" applyFill="1" applyBorder="1" applyAlignment="1" applyProtection="1">
      <alignment horizontal="center" vertical="center"/>
      <protection/>
    </xf>
    <xf numFmtId="3" fontId="0" fillId="0" borderId="8" xfId="0" applyBorder="1" applyAlignment="1">
      <alignment/>
    </xf>
    <xf numFmtId="3" fontId="0" fillId="0" borderId="9" xfId="0" applyBorder="1" applyAlignment="1">
      <alignment/>
    </xf>
    <xf numFmtId="3" fontId="0" fillId="0" borderId="10" xfId="0" applyBorder="1" applyAlignment="1">
      <alignment/>
    </xf>
    <xf numFmtId="3" fontId="5" fillId="2" borderId="11" xfId="0" applyFont="1" applyFill="1" applyBorder="1" applyAlignment="1" applyProtection="1">
      <alignment horizontal="center" vertical="center"/>
      <protection/>
    </xf>
    <xf numFmtId="3" fontId="5" fillId="2" borderId="0" xfId="0" applyFont="1" applyFill="1" applyBorder="1" applyAlignment="1" applyProtection="1">
      <alignment horizontal="center" vertical="center"/>
      <protection/>
    </xf>
    <xf numFmtId="3" fontId="5" fillId="2" borderId="12" xfId="0" applyFont="1" applyFill="1" applyBorder="1" applyAlignment="1" applyProtection="1">
      <alignment horizontal="center" vertical="center"/>
      <protection/>
    </xf>
    <xf numFmtId="3" fontId="4" fillId="0" borderId="13" xfId="0" applyFont="1" applyFill="1" applyBorder="1" applyAlignment="1" applyProtection="1">
      <alignment vertical="center"/>
      <protection/>
    </xf>
    <xf numFmtId="3" fontId="5" fillId="2" borderId="13" xfId="0" applyFont="1" applyFill="1" applyBorder="1" applyAlignment="1" applyProtection="1">
      <alignment vertical="center"/>
      <protection/>
    </xf>
    <xf numFmtId="3" fontId="5" fillId="3" borderId="14" xfId="0" applyFont="1" applyFill="1" applyBorder="1" applyAlignment="1" applyProtection="1">
      <alignment horizontal="left" vertical="center"/>
      <protection/>
    </xf>
    <xf numFmtId="3" fontId="5" fillId="3" borderId="15" xfId="0" applyFont="1" applyFill="1" applyBorder="1" applyAlignment="1" applyProtection="1">
      <alignment horizontal="left" vertical="center"/>
      <protection/>
    </xf>
    <xf numFmtId="3" fontId="5" fillId="3" borderId="16" xfId="0" applyFont="1" applyFill="1" applyBorder="1" applyAlignment="1" applyProtection="1">
      <alignment horizontal="left" vertical="center"/>
      <protection/>
    </xf>
    <xf numFmtId="3" fontId="7" fillId="0" borderId="13" xfId="0" applyFont="1" applyFill="1" applyBorder="1" applyAlignment="1" applyProtection="1">
      <alignment vertical="center"/>
      <protection/>
    </xf>
    <xf numFmtId="6" fontId="4" fillId="4" borderId="17" xfId="0" applyNumberFormat="1" applyFont="1" applyFill="1" applyBorder="1" applyAlignment="1" applyProtection="1">
      <alignment horizontal="center" vertical="center"/>
      <protection locked="0"/>
    </xf>
    <xf numFmtId="3" fontId="0" fillId="4" borderId="17" xfId="0" applyFont="1" applyFill="1" applyBorder="1" applyAlignment="1">
      <alignment horizontal="center"/>
    </xf>
    <xf numFmtId="38" fontId="4" fillId="4" borderId="17" xfId="0" applyNumberFormat="1" applyFont="1" applyFill="1" applyBorder="1" applyAlignment="1" applyProtection="1">
      <alignment horizontal="center" vertical="center"/>
      <protection locked="0"/>
    </xf>
    <xf numFmtId="6" fontId="4" fillId="4" borderId="17" xfId="0" applyNumberFormat="1" applyFont="1" applyFill="1" applyBorder="1" applyAlignment="1" applyProtection="1">
      <alignment horizontal="center" vertical="center"/>
      <protection/>
    </xf>
    <xf numFmtId="6" fontId="0" fillId="4" borderId="17" xfId="16" applyFont="1" applyFill="1" applyBorder="1" applyAlignment="1">
      <alignment horizontal="center"/>
    </xf>
    <xf numFmtId="6" fontId="4" fillId="4" borderId="17" xfId="16" applyFont="1" applyFill="1" applyBorder="1" applyAlignment="1" applyProtection="1">
      <alignment horizontal="center" vertical="center"/>
      <protection/>
    </xf>
    <xf numFmtId="3" fontId="4" fillId="0" borderId="18" xfId="0" applyFont="1" applyFill="1" applyBorder="1" applyAlignment="1" applyProtection="1">
      <alignment vertical="center"/>
      <protection/>
    </xf>
    <xf numFmtId="3" fontId="0" fillId="4" borderId="19" xfId="0" applyFont="1" applyFill="1" applyBorder="1" applyAlignment="1">
      <alignment horizontal="center"/>
    </xf>
    <xf numFmtId="3" fontId="7" fillId="0" borderId="18" xfId="0" applyFont="1" applyFill="1" applyBorder="1" applyAlignment="1" applyProtection="1">
      <alignment vertical="center"/>
      <protection/>
    </xf>
    <xf numFmtId="6" fontId="4" fillId="4" borderId="19" xfId="0" applyNumberFormat="1" applyFont="1" applyFill="1" applyBorder="1" applyAlignment="1" applyProtection="1">
      <alignment horizontal="center" vertical="center"/>
      <protection/>
    </xf>
    <xf numFmtId="6" fontId="0" fillId="4" borderId="19" xfId="16" applyFont="1" applyFill="1" applyBorder="1" applyAlignment="1">
      <alignment horizontal="center"/>
    </xf>
    <xf numFmtId="6" fontId="4" fillId="4" borderId="19" xfId="16" applyFont="1" applyFill="1" applyBorder="1" applyAlignment="1" applyProtection="1">
      <alignment horizontal="center" vertical="center"/>
      <protection/>
    </xf>
    <xf numFmtId="6" fontId="4" fillId="4" borderId="19" xfId="0" applyNumberFormat="1" applyFont="1" applyFill="1" applyBorder="1" applyAlignment="1" applyProtection="1">
      <alignment horizontal="center" vertical="center"/>
      <protection locked="0"/>
    </xf>
    <xf numFmtId="6" fontId="8" fillId="4" borderId="17" xfId="0" applyNumberFormat="1" applyFont="1" applyFill="1" applyBorder="1" applyAlignment="1" applyProtection="1">
      <alignment horizontal="center" vertical="center"/>
      <protection/>
    </xf>
    <xf numFmtId="6" fontId="8" fillId="4" borderId="19" xfId="0" applyNumberFormat="1" applyFont="1" applyFill="1" applyBorder="1" applyAlignment="1" applyProtection="1">
      <alignment horizontal="center" vertical="center"/>
      <protection/>
    </xf>
    <xf numFmtId="6" fontId="4" fillId="5" borderId="17" xfId="0" applyNumberFormat="1" applyFont="1" applyFill="1" applyBorder="1" applyAlignment="1" applyProtection="1">
      <alignment horizontal="center" vertical="center"/>
      <protection locked="0"/>
    </xf>
    <xf numFmtId="6" fontId="4" fillId="5" borderId="19" xfId="0" applyNumberFormat="1" applyFont="1" applyFill="1" applyBorder="1" applyAlignment="1" applyProtection="1">
      <alignment horizontal="center" vertical="center"/>
      <protection locked="0"/>
    </xf>
    <xf numFmtId="38" fontId="4" fillId="5" borderId="17" xfId="0" applyNumberFormat="1" applyFont="1" applyFill="1" applyBorder="1" applyAlignment="1" applyProtection="1">
      <alignment horizontal="center" vertical="center"/>
      <protection locked="0"/>
    </xf>
    <xf numFmtId="3" fontId="0" fillId="5" borderId="17" xfId="0" applyFont="1" applyFill="1" applyBorder="1" applyAlignment="1">
      <alignment horizontal="center"/>
    </xf>
    <xf numFmtId="3" fontId="0" fillId="5" borderId="19" xfId="0" applyFont="1" applyFill="1" applyBorder="1" applyAlignment="1">
      <alignment horizontal="center"/>
    </xf>
    <xf numFmtId="6" fontId="4" fillId="5" borderId="17" xfId="0" applyNumberFormat="1" applyFont="1" applyFill="1" applyBorder="1" applyAlignment="1" applyProtection="1">
      <alignment horizontal="center" vertical="center"/>
      <protection/>
    </xf>
    <xf numFmtId="6" fontId="4" fillId="5" borderId="19" xfId="0" applyNumberFormat="1" applyFont="1" applyFill="1" applyBorder="1" applyAlignment="1" applyProtection="1">
      <alignment horizontal="center" vertical="center"/>
      <protection/>
    </xf>
    <xf numFmtId="6" fontId="4" fillId="5" borderId="17" xfId="16" applyFont="1" applyFill="1" applyBorder="1" applyAlignment="1" applyProtection="1">
      <alignment horizontal="center" vertical="center"/>
      <protection/>
    </xf>
    <xf numFmtId="6" fontId="4" fillId="5" borderId="19" xfId="16" applyFont="1" applyFill="1" applyBorder="1" applyAlignment="1" applyProtection="1">
      <alignment horizontal="center" vertical="center"/>
      <protection/>
    </xf>
    <xf numFmtId="6" fontId="8" fillId="5" borderId="17" xfId="0" applyNumberFormat="1" applyFont="1" applyFill="1" applyBorder="1" applyAlignment="1" applyProtection="1">
      <alignment horizontal="center" vertical="center"/>
      <protection/>
    </xf>
    <xf numFmtId="6" fontId="8" fillId="5" borderId="19" xfId="0" applyNumberFormat="1" applyFont="1" applyFill="1" applyBorder="1" applyAlignment="1" applyProtection="1">
      <alignment horizontal="center" vertical="center"/>
      <protection/>
    </xf>
    <xf numFmtId="3" fontId="4" fillId="0" borderId="0" xfId="0" applyFont="1" applyAlignment="1">
      <alignment/>
    </xf>
    <xf numFmtId="3" fontId="12" fillId="0" borderId="0" xfId="0" applyFont="1" applyAlignment="1">
      <alignment/>
    </xf>
    <xf numFmtId="3" fontId="12" fillId="0" borderId="20" xfId="0" applyFont="1" applyBorder="1" applyAlignment="1">
      <alignment/>
    </xf>
    <xf numFmtId="38" fontId="13" fillId="6" borderId="20" xfId="19" applyFont="1" applyFill="1" applyBorder="1" applyAlignment="1" applyProtection="1">
      <alignment horizontal="left"/>
      <protection/>
    </xf>
    <xf numFmtId="171" fontId="12" fillId="5" borderId="21" xfId="19" applyNumberFormat="1" applyFont="1" applyFill="1" applyBorder="1" applyAlignment="1" applyProtection="1">
      <alignment/>
      <protection locked="0"/>
    </xf>
    <xf numFmtId="38" fontId="4" fillId="7" borderId="18" xfId="19" applyFont="1" applyFill="1" applyBorder="1" applyAlignment="1" applyProtection="1">
      <alignment horizontal="left"/>
      <protection/>
    </xf>
    <xf numFmtId="38" fontId="8" fillId="7" borderId="18" xfId="19" applyFont="1" applyFill="1" applyBorder="1" applyAlignment="1" applyProtection="1">
      <alignment horizontal="left"/>
      <protection/>
    </xf>
    <xf numFmtId="38" fontId="12" fillId="0" borderId="20" xfId="19" applyFont="1" applyFill="1" applyBorder="1" applyAlignment="1" applyProtection="1">
      <alignment/>
      <protection/>
    </xf>
    <xf numFmtId="38" fontId="10" fillId="0" borderId="5" xfId="19" applyFont="1" applyFill="1" applyBorder="1" applyAlignment="1" applyProtection="1">
      <alignment/>
      <protection/>
    </xf>
    <xf numFmtId="171" fontId="12" fillId="5" borderId="22" xfId="19" applyNumberFormat="1" applyFont="1" applyFill="1" applyBorder="1" applyAlignment="1" applyProtection="1">
      <alignment/>
      <protection/>
    </xf>
    <xf numFmtId="171" fontId="12" fillId="5" borderId="23" xfId="19" applyNumberFormat="1" applyFont="1" applyFill="1" applyBorder="1" applyAlignment="1" applyProtection="1">
      <alignment/>
      <protection/>
    </xf>
    <xf numFmtId="3" fontId="12" fillId="0" borderId="24" xfId="0" applyFont="1" applyBorder="1" applyAlignment="1">
      <alignment/>
    </xf>
    <xf numFmtId="3" fontId="0" fillId="0" borderId="0" xfId="0" applyFill="1" applyBorder="1" applyAlignment="1">
      <alignment/>
    </xf>
    <xf numFmtId="3" fontId="4" fillId="0" borderId="0" xfId="0" applyFont="1" applyBorder="1" applyAlignment="1">
      <alignment/>
    </xf>
    <xf numFmtId="4" fontId="0" fillId="0" borderId="0" xfId="0" applyNumberFormat="1" applyAlignment="1">
      <alignment/>
    </xf>
    <xf numFmtId="3" fontId="8" fillId="0" borderId="5" xfId="0" applyFont="1" applyBorder="1" applyAlignment="1">
      <alignment wrapText="1"/>
    </xf>
    <xf numFmtId="3" fontId="0" fillId="0" borderId="5" xfId="0" applyBorder="1" applyAlignment="1">
      <alignment wrapText="1"/>
    </xf>
    <xf numFmtId="3" fontId="8" fillId="0" borderId="5" xfId="0" applyFont="1" applyBorder="1" applyAlignment="1">
      <alignment/>
    </xf>
    <xf numFmtId="3" fontId="4" fillId="0" borderId="6" xfId="0" applyFont="1" applyBorder="1" applyAlignment="1">
      <alignment/>
    </xf>
    <xf numFmtId="3" fontId="0" fillId="0" borderId="20" xfId="0" applyBorder="1" applyAlignment="1">
      <alignment/>
    </xf>
    <xf numFmtId="3" fontId="8" fillId="0" borderId="17" xfId="0" applyFont="1" applyBorder="1" applyAlignment="1">
      <alignment/>
    </xf>
    <xf numFmtId="3" fontId="4" fillId="0" borderId="17" xfId="0" applyFont="1" applyBorder="1" applyAlignment="1">
      <alignment/>
    </xf>
    <xf numFmtId="3" fontId="1" fillId="0" borderId="17" xfId="0" applyFont="1" applyBorder="1" applyAlignment="1">
      <alignment/>
    </xf>
    <xf numFmtId="3" fontId="0" fillId="0" borderId="17" xfId="0" applyBorder="1" applyAlignment="1">
      <alignment/>
    </xf>
    <xf numFmtId="3" fontId="8" fillId="0" borderId="18" xfId="0" applyFont="1" applyBorder="1" applyAlignment="1">
      <alignment/>
    </xf>
    <xf numFmtId="3" fontId="4" fillId="0" borderId="19" xfId="0" applyFont="1" applyBorder="1" applyAlignment="1">
      <alignment/>
    </xf>
    <xf numFmtId="3" fontId="1" fillId="0" borderId="18" xfId="0" applyFont="1" applyBorder="1" applyAlignment="1">
      <alignment/>
    </xf>
    <xf numFmtId="3" fontId="0" fillId="0" borderId="19" xfId="0" applyBorder="1" applyAlignment="1">
      <alignment/>
    </xf>
    <xf numFmtId="3" fontId="8" fillId="0" borderId="8" xfId="0" applyFont="1" applyBorder="1" applyAlignment="1">
      <alignment wrapText="1"/>
    </xf>
    <xf numFmtId="9" fontId="0" fillId="0" borderId="9" xfId="20" applyBorder="1" applyAlignment="1">
      <alignment/>
    </xf>
    <xf numFmtId="9" fontId="0" fillId="0" borderId="10" xfId="20" applyBorder="1" applyAlignment="1">
      <alignment/>
    </xf>
    <xf numFmtId="3" fontId="4" fillId="0" borderId="25" xfId="0" applyFont="1" applyBorder="1" applyAlignment="1">
      <alignment/>
    </xf>
    <xf numFmtId="3" fontId="4" fillId="0" borderId="26" xfId="0" applyFont="1" applyBorder="1" applyAlignment="1">
      <alignment/>
    </xf>
    <xf numFmtId="3" fontId="4" fillId="0" borderId="27" xfId="0" applyFont="1" applyBorder="1" applyAlignment="1">
      <alignment/>
    </xf>
    <xf numFmtId="3" fontId="14" fillId="5" borderId="28" xfId="0" applyFont="1" applyFill="1" applyBorder="1" applyAlignment="1">
      <alignment/>
    </xf>
    <xf numFmtId="3" fontId="14" fillId="5" borderId="25" xfId="0" applyFont="1" applyFill="1" applyBorder="1" applyAlignment="1">
      <alignment/>
    </xf>
    <xf numFmtId="3" fontId="4" fillId="5" borderId="25" xfId="0" applyFont="1" applyFill="1" applyBorder="1" applyAlignment="1">
      <alignment/>
    </xf>
    <xf numFmtId="3" fontId="4" fillId="5" borderId="26" xfId="0" applyFont="1" applyFill="1" applyBorder="1" applyAlignment="1">
      <alignment/>
    </xf>
    <xf numFmtId="3" fontId="14" fillId="5" borderId="29" xfId="0" applyFont="1" applyFill="1" applyBorder="1" applyAlignment="1">
      <alignment/>
    </xf>
    <xf numFmtId="3" fontId="14" fillId="5" borderId="30" xfId="0" applyFont="1" applyFill="1" applyBorder="1" applyAlignment="1">
      <alignment/>
    </xf>
    <xf numFmtId="3" fontId="14" fillId="4" borderId="18" xfId="0" applyFont="1" applyFill="1" applyBorder="1" applyAlignment="1">
      <alignment/>
    </xf>
    <xf numFmtId="3" fontId="4" fillId="4" borderId="17" xfId="0" applyFont="1" applyFill="1" applyBorder="1" applyAlignment="1">
      <alignment/>
    </xf>
    <xf numFmtId="3" fontId="14" fillId="4" borderId="31" xfId="0" applyFont="1" applyFill="1" applyBorder="1" applyAlignment="1">
      <alignment/>
    </xf>
    <xf numFmtId="3" fontId="4" fillId="4" borderId="27" xfId="0" applyFont="1" applyFill="1" applyBorder="1" applyAlignment="1">
      <alignment/>
    </xf>
    <xf numFmtId="38" fontId="9" fillId="0" borderId="6" xfId="19" applyFont="1" applyFill="1" applyBorder="1" applyAlignment="1" applyProtection="1">
      <alignment/>
      <protection/>
    </xf>
    <xf numFmtId="6" fontId="4" fillId="0" borderId="17" xfId="19" applyNumberFormat="1" applyFont="1" applyFill="1" applyBorder="1" applyAlignment="1" applyProtection="1">
      <alignment horizontal="center"/>
      <protection locked="0"/>
    </xf>
    <xf numFmtId="38" fontId="8" fillId="0" borderId="0" xfId="19" applyFont="1" applyFill="1" applyBorder="1" applyAlignment="1" applyProtection="1">
      <alignment horizontal="left"/>
      <protection/>
    </xf>
    <xf numFmtId="6" fontId="8" fillId="0" borderId="0" xfId="16" applyFont="1" applyFill="1" applyBorder="1" applyAlignment="1" applyProtection="1">
      <alignment horizontal="center"/>
      <protection locked="0"/>
    </xf>
    <xf numFmtId="3" fontId="15" fillId="8" borderId="17" xfId="0" applyFont="1" applyFill="1" applyBorder="1" applyAlignment="1">
      <alignment horizontal="right"/>
    </xf>
    <xf numFmtId="38" fontId="11" fillId="0" borderId="4" xfId="19" applyFont="1" applyFill="1" applyBorder="1" applyAlignment="1" applyProtection="1">
      <alignment/>
      <protection/>
    </xf>
    <xf numFmtId="3" fontId="15" fillId="8" borderId="18" xfId="0" applyFont="1" applyFill="1" applyBorder="1" applyAlignment="1">
      <alignment horizontal="right"/>
    </xf>
    <xf numFmtId="3" fontId="0" fillId="0" borderId="18" xfId="0" applyBorder="1" applyAlignment="1">
      <alignment/>
    </xf>
    <xf numFmtId="3" fontId="15" fillId="8" borderId="5" xfId="0" applyFont="1" applyFill="1" applyBorder="1" applyAlignment="1">
      <alignment wrapText="1"/>
    </xf>
    <xf numFmtId="3" fontId="15" fillId="8" borderId="8" xfId="0" applyFont="1" applyFill="1" applyBorder="1" applyAlignment="1">
      <alignment wrapText="1"/>
    </xf>
    <xf numFmtId="3" fontId="15" fillId="8" borderId="19" xfId="0" applyFont="1" applyFill="1" applyBorder="1" applyAlignment="1">
      <alignment wrapText="1"/>
    </xf>
    <xf numFmtId="3" fontId="0" fillId="8" borderId="6" xfId="0" applyFill="1" applyBorder="1" applyAlignment="1">
      <alignment/>
    </xf>
    <xf numFmtId="3" fontId="0" fillId="8" borderId="10" xfId="0" applyFill="1" applyBorder="1" applyAlignment="1">
      <alignment/>
    </xf>
    <xf numFmtId="6" fontId="15" fillId="8" borderId="19" xfId="16" applyFont="1" applyFill="1" applyBorder="1" applyAlignment="1">
      <alignment horizontal="center" wrapText="1"/>
    </xf>
    <xf numFmtId="3" fontId="15" fillId="8" borderId="19" xfId="0" applyFont="1" applyFill="1" applyBorder="1" applyAlignment="1">
      <alignment horizontal="center" wrapText="1"/>
    </xf>
    <xf numFmtId="3" fontId="16" fillId="8" borderId="19" xfId="0" applyFont="1" applyFill="1" applyBorder="1" applyAlignment="1">
      <alignment horizontal="center" wrapText="1"/>
    </xf>
    <xf numFmtId="38" fontId="13" fillId="0" borderId="17" xfId="19" applyFont="1" applyFill="1" applyBorder="1" applyAlignment="1" applyProtection="1">
      <alignment horizontal="left"/>
      <protection/>
    </xf>
    <xf numFmtId="171" fontId="12" fillId="0" borderId="17" xfId="19" applyNumberFormat="1" applyFont="1" applyFill="1" applyBorder="1" applyAlignment="1" applyProtection="1">
      <alignment/>
      <protection locked="0"/>
    </xf>
    <xf numFmtId="38" fontId="12" fillId="0" borderId="32" xfId="19" applyFont="1" applyFill="1" applyBorder="1" applyAlignment="1" applyProtection="1">
      <alignment/>
      <protection/>
    </xf>
    <xf numFmtId="38" fontId="11" fillId="0" borderId="33" xfId="19" applyFont="1" applyFill="1" applyBorder="1" applyAlignment="1" applyProtection="1">
      <alignment/>
      <protection/>
    </xf>
    <xf numFmtId="38" fontId="10" fillId="0" borderId="18" xfId="19" applyFont="1" applyFill="1" applyBorder="1" applyAlignment="1" applyProtection="1">
      <alignment/>
      <protection/>
    </xf>
    <xf numFmtId="38" fontId="9" fillId="0" borderId="19" xfId="19" applyFont="1" applyFill="1" applyBorder="1" applyAlignment="1" applyProtection="1">
      <alignment/>
      <protection/>
    </xf>
    <xf numFmtId="38" fontId="4" fillId="0" borderId="17" xfId="19" applyFont="1" applyFill="1" applyBorder="1" applyAlignment="1" applyProtection="1">
      <alignment horizontal="left"/>
      <protection/>
    </xf>
    <xf numFmtId="3" fontId="16" fillId="8" borderId="17" xfId="0" applyFont="1" applyFill="1" applyBorder="1" applyAlignment="1">
      <alignment wrapText="1"/>
    </xf>
    <xf numFmtId="3" fontId="15" fillId="8" borderId="17" xfId="0" applyFont="1" applyFill="1" applyBorder="1" applyAlignment="1">
      <alignment horizontal="center" wrapText="1"/>
    </xf>
    <xf numFmtId="6" fontId="15" fillId="8" borderId="17" xfId="16" applyFont="1" applyFill="1" applyBorder="1" applyAlignment="1">
      <alignment horizontal="center" wrapText="1"/>
    </xf>
    <xf numFmtId="3" fontId="15" fillId="8" borderId="17" xfId="0" applyFont="1" applyFill="1" applyBorder="1" applyAlignment="1">
      <alignment horizontal="center"/>
    </xf>
    <xf numFmtId="6" fontId="0" fillId="7" borderId="17" xfId="16" applyFill="1" applyBorder="1" applyAlignment="1">
      <alignment horizontal="center"/>
    </xf>
    <xf numFmtId="6" fontId="0" fillId="7" borderId="19" xfId="16" applyFill="1" applyBorder="1" applyAlignment="1">
      <alignment horizontal="center"/>
    </xf>
    <xf numFmtId="6" fontId="1" fillId="7" borderId="17" xfId="16" applyFont="1" applyFill="1" applyBorder="1" applyAlignment="1">
      <alignment horizontal="center"/>
    </xf>
    <xf numFmtId="6" fontId="1" fillId="7" borderId="19" xfId="16" applyFont="1" applyFill="1" applyBorder="1" applyAlignment="1">
      <alignment horizontal="center"/>
    </xf>
    <xf numFmtId="3" fontId="4" fillId="0" borderId="10" xfId="0" applyFont="1" applyBorder="1" applyAlignment="1">
      <alignment/>
    </xf>
    <xf numFmtId="186" fontId="4" fillId="0" borderId="0" xfId="0" applyNumberFormat="1" applyFont="1" applyBorder="1" applyAlignment="1">
      <alignment/>
    </xf>
    <xf numFmtId="3" fontId="12" fillId="0" borderId="34" xfId="0" applyFont="1" applyBorder="1" applyAlignment="1">
      <alignment/>
    </xf>
    <xf numFmtId="3" fontId="4" fillId="0" borderId="35" xfId="0" applyFont="1" applyBorder="1" applyAlignment="1">
      <alignment/>
    </xf>
    <xf numFmtId="3" fontId="4" fillId="0" borderId="36" xfId="0" applyFont="1" applyBorder="1" applyAlignment="1">
      <alignment/>
    </xf>
    <xf numFmtId="3" fontId="8" fillId="0" borderId="37" xfId="0" applyFont="1" applyBorder="1" applyAlignment="1">
      <alignment/>
    </xf>
    <xf numFmtId="3" fontId="4" fillId="0" borderId="38" xfId="0" applyFont="1" applyBorder="1" applyAlignment="1">
      <alignment/>
    </xf>
    <xf numFmtId="183" fontId="4" fillId="0" borderId="38" xfId="0" applyNumberFormat="1" applyFont="1" applyBorder="1" applyAlignment="1">
      <alignment/>
    </xf>
    <xf numFmtId="3" fontId="4" fillId="0" borderId="39" xfId="0" applyFont="1" applyBorder="1" applyAlignment="1">
      <alignment/>
    </xf>
    <xf numFmtId="3" fontId="4" fillId="0" borderId="17" xfId="0" applyFont="1" applyBorder="1" applyAlignment="1">
      <alignment horizontal="center"/>
    </xf>
    <xf numFmtId="9" fontId="4" fillId="0" borderId="17" xfId="20" applyFont="1" applyBorder="1" applyAlignment="1">
      <alignment horizontal="center"/>
    </xf>
    <xf numFmtId="183" fontId="4" fillId="0" borderId="17" xfId="0" applyNumberFormat="1" applyFont="1" applyBorder="1" applyAlignment="1">
      <alignment horizontal="center"/>
    </xf>
    <xf numFmtId="183" fontId="4" fillId="0" borderId="6" xfId="0" applyNumberFormat="1" applyFont="1" applyBorder="1" applyAlignment="1">
      <alignment/>
    </xf>
    <xf numFmtId="3" fontId="4" fillId="0" borderId="18" xfId="0" applyFont="1" applyBorder="1" applyAlignment="1">
      <alignment/>
    </xf>
    <xf numFmtId="3" fontId="4" fillId="0" borderId="31" xfId="0" applyFont="1" applyBorder="1" applyAlignment="1">
      <alignment/>
    </xf>
    <xf numFmtId="183" fontId="4" fillId="0" borderId="9" xfId="0" applyNumberFormat="1" applyFont="1" applyBorder="1" applyAlignment="1">
      <alignment/>
    </xf>
    <xf numFmtId="4" fontId="4" fillId="4" borderId="19" xfId="0" applyNumberFormat="1" applyFont="1" applyFill="1" applyBorder="1" applyAlignment="1">
      <alignment/>
    </xf>
    <xf numFmtId="4" fontId="4" fillId="4" borderId="34" xfId="0" applyNumberFormat="1" applyFont="1" applyFill="1" applyBorder="1" applyAlignment="1">
      <alignment/>
    </xf>
    <xf numFmtId="3" fontId="14" fillId="5" borderId="40" xfId="0" applyFont="1" applyFill="1" applyBorder="1" applyAlignment="1">
      <alignment wrapText="1"/>
    </xf>
    <xf numFmtId="3" fontId="8" fillId="0" borderId="28" xfId="0" applyFont="1" applyBorder="1" applyAlignment="1">
      <alignment wrapText="1"/>
    </xf>
    <xf numFmtId="9" fontId="0" fillId="0" borderId="26" xfId="20" applyBorder="1" applyAlignment="1">
      <alignment/>
    </xf>
    <xf numFmtId="3" fontId="4" fillId="4" borderId="24" xfId="0" applyFont="1" applyFill="1" applyBorder="1" applyAlignment="1">
      <alignment/>
    </xf>
    <xf numFmtId="3" fontId="14" fillId="0" borderId="20" xfId="0" applyFont="1" applyBorder="1" applyAlignment="1">
      <alignment/>
    </xf>
    <xf numFmtId="3" fontId="4" fillId="0" borderId="3" xfId="0" applyFont="1" applyBorder="1" applyAlignment="1">
      <alignment/>
    </xf>
    <xf numFmtId="3" fontId="4" fillId="0" borderId="4" xfId="0" applyFont="1" applyBorder="1" applyAlignment="1">
      <alignment/>
    </xf>
    <xf numFmtId="3" fontId="14" fillId="0" borderId="5" xfId="0" applyFont="1" applyBorder="1" applyAlignment="1">
      <alignment/>
    </xf>
    <xf numFmtId="3" fontId="14" fillId="5" borderId="20" xfId="0" applyFont="1" applyFill="1" applyBorder="1" applyAlignment="1">
      <alignment/>
    </xf>
    <xf numFmtId="3" fontId="4" fillId="5" borderId="3" xfId="0" applyFont="1" applyFill="1" applyBorder="1" applyAlignment="1">
      <alignment/>
    </xf>
    <xf numFmtId="3" fontId="4" fillId="5" borderId="4" xfId="0" applyFont="1" applyFill="1" applyBorder="1" applyAlignment="1">
      <alignment/>
    </xf>
    <xf numFmtId="3" fontId="4" fillId="4" borderId="5" xfId="0" applyFont="1" applyFill="1" applyBorder="1" applyAlignment="1">
      <alignment/>
    </xf>
    <xf numFmtId="3" fontId="4" fillId="4" borderId="0" xfId="0" applyFont="1" applyFill="1" applyBorder="1" applyAlignment="1">
      <alignment/>
    </xf>
    <xf numFmtId="3" fontId="4" fillId="4" borderId="6" xfId="0" applyFont="1" applyFill="1" applyBorder="1" applyAlignment="1">
      <alignment/>
    </xf>
    <xf numFmtId="3" fontId="4" fillId="4" borderId="8" xfId="0" applyFont="1" applyFill="1" applyBorder="1" applyAlignment="1">
      <alignment/>
    </xf>
    <xf numFmtId="3" fontId="4" fillId="4" borderId="9" xfId="0" applyFont="1" applyFill="1" applyBorder="1" applyAlignment="1">
      <alignment/>
    </xf>
    <xf numFmtId="3" fontId="4" fillId="4" borderId="10" xfId="0" applyFont="1" applyFill="1" applyBorder="1" applyAlignment="1">
      <alignment/>
    </xf>
    <xf numFmtId="3" fontId="14" fillId="5" borderId="5" xfId="0" applyFont="1" applyFill="1" applyBorder="1" applyAlignment="1">
      <alignment/>
    </xf>
    <xf numFmtId="3" fontId="4" fillId="5" borderId="0" xfId="0" applyFont="1" applyFill="1" applyBorder="1" applyAlignment="1">
      <alignment/>
    </xf>
    <xf numFmtId="3" fontId="4" fillId="5" borderId="6" xfId="0" applyFont="1" applyFill="1" applyBorder="1" applyAlignment="1">
      <alignment/>
    </xf>
    <xf numFmtId="3" fontId="5" fillId="2" borderId="41" xfId="0" applyFont="1" applyFill="1" applyBorder="1" applyAlignment="1" applyProtection="1">
      <alignment horizontal="left" vertical="center" wrapText="1"/>
      <protection/>
    </xf>
    <xf numFmtId="3" fontId="5" fillId="2" borderId="42" xfId="0" applyFont="1" applyFill="1" applyBorder="1" applyAlignment="1" applyProtection="1">
      <alignment horizontal="left" vertical="center" wrapText="1"/>
      <protection/>
    </xf>
    <xf numFmtId="3" fontId="5" fillId="2" borderId="5" xfId="0" applyFont="1" applyFill="1" applyBorder="1" applyAlignment="1" applyProtection="1">
      <alignment horizontal="left" vertical="center" wrapText="1"/>
      <protection/>
    </xf>
  </cellXfs>
  <cellStyles count="8">
    <cellStyle name="Normal" xfId="0"/>
    <cellStyle name="Comma" xfId="15"/>
    <cellStyle name="Currency" xfId="16"/>
    <cellStyle name="Date" xfId="17"/>
    <cellStyle name="Fixed" xfId="18"/>
    <cellStyle name="Normal_Sheet7" xfId="19"/>
    <cellStyle name="Percent" xfId="20"/>
    <cellStyle name="Tex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4F4A76"/>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DBD9E7"/>
      <rgbColor rgb="00A6CAF0"/>
      <rgbColor rgb="00E3F1F3"/>
      <rgbColor rgb="00CC99FF"/>
      <rgbColor rgb="00EAEAEA"/>
      <rgbColor rgb="003366FF"/>
      <rgbColor rgb="0033CCCC"/>
      <rgbColor rgb="00339933"/>
      <rgbColor rgb="00EFEEC5"/>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1"/>
  <sheetViews>
    <sheetView workbookViewId="0" topLeftCell="A6">
      <selection activeCell="D12" sqref="D12"/>
    </sheetView>
  </sheetViews>
  <sheetFormatPr defaultColWidth="9.140625" defaultRowHeight="12.75"/>
  <cols>
    <col min="1" max="1" width="34.28125" style="0" customWidth="1"/>
    <col min="2" max="2" width="11.421875" style="0" customWidth="1"/>
    <col min="3" max="3" width="10.57421875" style="0" customWidth="1"/>
  </cols>
  <sheetData>
    <row r="1" spans="1:6" ht="15.75" thickBot="1">
      <c r="A1" s="61" t="s">
        <v>32</v>
      </c>
      <c r="B1" s="6"/>
      <c r="C1" s="6"/>
      <c r="D1" s="6"/>
      <c r="E1" s="6"/>
      <c r="F1" s="7"/>
    </row>
    <row r="2" spans="1:6" ht="12.75">
      <c r="A2" s="8"/>
      <c r="B2" s="4" t="s">
        <v>16</v>
      </c>
      <c r="C2" s="3" t="s">
        <v>17</v>
      </c>
      <c r="D2" s="4" t="s">
        <v>18</v>
      </c>
      <c r="E2" s="3" t="s">
        <v>19</v>
      </c>
      <c r="F2" s="11" t="s">
        <v>20</v>
      </c>
    </row>
    <row r="3" spans="1:6" ht="12.75">
      <c r="A3" s="30" t="s">
        <v>5</v>
      </c>
      <c r="B3" s="24">
        <v>100000</v>
      </c>
      <c r="C3" s="24">
        <f>SUM(B3*10%)+B3</f>
        <v>110000</v>
      </c>
      <c r="D3" s="25">
        <f>SUM(C3*10%)+C3</f>
        <v>121000</v>
      </c>
      <c r="E3" s="25">
        <f>SUM(D3*10%)+D3</f>
        <v>133100</v>
      </c>
      <c r="F3" s="31">
        <f>SUM(E3*10%)+E3</f>
        <v>146410</v>
      </c>
    </row>
    <row r="4" spans="1:6" ht="12.75">
      <c r="A4" s="32" t="s">
        <v>10</v>
      </c>
      <c r="B4" s="26">
        <v>0</v>
      </c>
      <c r="C4" s="26">
        <v>0</v>
      </c>
      <c r="D4" s="25">
        <v>0</v>
      </c>
      <c r="E4" s="25">
        <v>0</v>
      </c>
      <c r="F4" s="31">
        <v>0</v>
      </c>
    </row>
    <row r="5" spans="1:6" ht="12.75">
      <c r="A5" s="30" t="s">
        <v>6</v>
      </c>
      <c r="B5" s="27">
        <f>IF(OR(B3&lt;&gt;0,B4),B3-B4,"")</f>
        <v>100000</v>
      </c>
      <c r="C5" s="27">
        <f>IF(OR(C3&lt;&gt;0,C4),C3-C4,"")</f>
        <v>110000</v>
      </c>
      <c r="D5" s="27">
        <f>IF(OR(D3&lt;&gt;0,D4),D3-D4,"")</f>
        <v>121000</v>
      </c>
      <c r="E5" s="27">
        <f>IF(OR(E3&lt;&gt;0,E4),E3-E4,"")</f>
        <v>133100</v>
      </c>
      <c r="F5" s="33">
        <f>IF(OR(F3&lt;&gt;0,F4),F3-F4,"")</f>
        <v>146410</v>
      </c>
    </row>
    <row r="6" spans="1:7" ht="12.75">
      <c r="A6" s="165" t="s">
        <v>15</v>
      </c>
      <c r="B6" s="15" t="s">
        <v>16</v>
      </c>
      <c r="C6" s="16" t="s">
        <v>17</v>
      </c>
      <c r="D6" s="15" t="s">
        <v>18</v>
      </c>
      <c r="E6" s="16" t="s">
        <v>19</v>
      </c>
      <c r="F6" s="17" t="s">
        <v>20</v>
      </c>
      <c r="G6" s="5"/>
    </row>
    <row r="7" spans="1:6" ht="12.75">
      <c r="A7" s="164"/>
      <c r="B7" s="20" t="s">
        <v>0</v>
      </c>
      <c r="C7" s="21" t="s">
        <v>0</v>
      </c>
      <c r="D7" s="20" t="s">
        <v>0</v>
      </c>
      <c r="E7" s="20" t="s">
        <v>0</v>
      </c>
      <c r="F7" s="22" t="s">
        <v>0</v>
      </c>
    </row>
    <row r="8" spans="1:6" ht="12.75">
      <c r="A8" s="18" t="s">
        <v>7</v>
      </c>
      <c r="B8" s="27">
        <v>20000</v>
      </c>
      <c r="C8" s="27">
        <f>SUM(B8*0.15%)+20000</f>
        <v>20030</v>
      </c>
      <c r="D8" s="28">
        <f>SUM(C8*15%)+C8</f>
        <v>23034.5</v>
      </c>
      <c r="E8" s="28">
        <f>SUM(D8*15%)+D8</f>
        <v>26489.675</v>
      </c>
      <c r="F8" s="34">
        <f>SUM(E8*15%)+E8</f>
        <v>30463.126249999998</v>
      </c>
    </row>
    <row r="9" spans="1:10" s="2" customFormat="1" ht="13.5" customHeight="1">
      <c r="A9" s="18" t="s">
        <v>12</v>
      </c>
      <c r="B9" s="29">
        <v>5000</v>
      </c>
      <c r="C9" s="29">
        <v>5000</v>
      </c>
      <c r="D9" s="29">
        <v>5000</v>
      </c>
      <c r="E9" s="29">
        <v>5000</v>
      </c>
      <c r="F9" s="35">
        <v>5000</v>
      </c>
      <c r="G9" s="1"/>
      <c r="J9" s="1"/>
    </row>
    <row r="10" spans="1:6" ht="12.75">
      <c r="A10" s="18" t="s">
        <v>8</v>
      </c>
      <c r="B10" s="27">
        <f>SUM(B5-B8-B9)</f>
        <v>75000</v>
      </c>
      <c r="C10" s="27">
        <f>SUM(C5-C8-C9)</f>
        <v>84970</v>
      </c>
      <c r="D10" s="27">
        <f>SUM(D5-D8-D9)</f>
        <v>92965.5</v>
      </c>
      <c r="E10" s="27">
        <f>SUM(E5-E8-E9)</f>
        <v>101610.325</v>
      </c>
      <c r="F10" s="33">
        <f>SUM(F5-F8-F9)</f>
        <v>110946.87375</v>
      </c>
    </row>
    <row r="11" spans="1:6" ht="12.75">
      <c r="A11" s="18" t="s">
        <v>13</v>
      </c>
      <c r="B11" s="24">
        <f>SUM(B10*25%)</f>
        <v>18750</v>
      </c>
      <c r="C11" s="24">
        <f>SUM(C10*25%)</f>
        <v>21242.5</v>
      </c>
      <c r="D11" s="24">
        <f>SUM(D10*25%)</f>
        <v>23241.375</v>
      </c>
      <c r="E11" s="24">
        <f>SUM(E10*25%)</f>
        <v>25402.58125</v>
      </c>
      <c r="F11" s="36">
        <f>SUM(F10*25%)</f>
        <v>27736.7184375</v>
      </c>
    </row>
    <row r="12" spans="1:6" ht="12.75">
      <c r="A12" s="18" t="s">
        <v>9</v>
      </c>
      <c r="B12" s="27">
        <f>IF(OR(SUM(B10)&lt;&gt;0,B11),B10-B11,"")</f>
        <v>56250</v>
      </c>
      <c r="C12" s="27">
        <f>SUM(C10-C11)</f>
        <v>63727.5</v>
      </c>
      <c r="D12" s="27">
        <f>SUM(D10-D11)</f>
        <v>69724.125</v>
      </c>
      <c r="E12" s="27">
        <f>SUM(E10-E11)</f>
        <v>76207.74375</v>
      </c>
      <c r="F12" s="33">
        <f>SUM(F10-F11)</f>
        <v>83210.15531249999</v>
      </c>
    </row>
    <row r="13" spans="1:6" ht="12.75">
      <c r="A13" s="19" t="s">
        <v>14</v>
      </c>
      <c r="B13" s="37">
        <f>IF(SUM(B12)&lt;&gt;0,(SUM(B12)))</f>
        <v>56250</v>
      </c>
      <c r="C13" s="37">
        <f>IF(SUM(C12)&lt;&gt;0,(SUM(C12)))</f>
        <v>63727.5</v>
      </c>
      <c r="D13" s="37">
        <f>IF(SUM(D12)&lt;&gt;0,(SUM(D12)))</f>
        <v>69724.125</v>
      </c>
      <c r="E13" s="37">
        <f>IF(SUM(E12)&lt;&gt;0,(SUM(E12)))</f>
        <v>76207.74375</v>
      </c>
      <c r="F13" s="38">
        <f>IF(SUM(F12)&lt;&gt;0,(SUM(F12)))</f>
        <v>83210.15531249999</v>
      </c>
    </row>
    <row r="14" spans="1:6" ht="13.5" thickBot="1">
      <c r="A14" s="12"/>
      <c r="B14" s="13"/>
      <c r="C14" s="13"/>
      <c r="D14" s="13"/>
      <c r="E14" s="13"/>
      <c r="F14" s="14"/>
    </row>
    <row r="15" spans="1:6" ht="12.75">
      <c r="A15" s="9"/>
      <c r="B15" s="9"/>
      <c r="C15" s="9"/>
      <c r="D15" s="9"/>
      <c r="E15" s="9"/>
      <c r="F15" s="9"/>
    </row>
    <row r="16" spans="1:6" ht="12.75">
      <c r="A16" s="9"/>
      <c r="B16" s="9"/>
      <c r="C16" s="9"/>
      <c r="D16" s="9"/>
      <c r="E16" s="9"/>
      <c r="F16" s="9"/>
    </row>
    <row r="17" ht="13.5" thickBot="1"/>
    <row r="18" spans="1:6" ht="15.75" thickBot="1">
      <c r="A18" s="61" t="s">
        <v>31</v>
      </c>
      <c r="B18" s="6"/>
      <c r="C18" s="6"/>
      <c r="D18" s="6"/>
      <c r="E18" s="6"/>
      <c r="F18" s="7"/>
    </row>
    <row r="19" spans="1:6" ht="12.75">
      <c r="A19" s="8"/>
      <c r="B19" s="4" t="s">
        <v>16</v>
      </c>
      <c r="C19" s="3" t="s">
        <v>17</v>
      </c>
      <c r="D19" s="4" t="s">
        <v>18</v>
      </c>
      <c r="E19" s="3" t="s">
        <v>19</v>
      </c>
      <c r="F19" s="11" t="s">
        <v>20</v>
      </c>
    </row>
    <row r="20" spans="1:6" ht="12.75">
      <c r="A20" s="18" t="s">
        <v>5</v>
      </c>
      <c r="B20" s="39">
        <v>150000</v>
      </c>
      <c r="C20" s="39">
        <f>SUM(B20*8%)+B20</f>
        <v>162000</v>
      </c>
      <c r="D20" s="39">
        <f>SUM(C20*8%)+C20</f>
        <v>174960</v>
      </c>
      <c r="E20" s="39">
        <f>SUM(D20*8%)+D20</f>
        <v>188956.8</v>
      </c>
      <c r="F20" s="40">
        <f>SUM(E20*8%)+E20</f>
        <v>204073.34399999998</v>
      </c>
    </row>
    <row r="21" spans="1:6" ht="12.75">
      <c r="A21" s="23" t="s">
        <v>10</v>
      </c>
      <c r="B21" s="41">
        <v>0</v>
      </c>
      <c r="C21" s="41">
        <v>0</v>
      </c>
      <c r="D21" s="42">
        <v>0</v>
      </c>
      <c r="E21" s="42">
        <v>0</v>
      </c>
      <c r="F21" s="43">
        <v>0</v>
      </c>
    </row>
    <row r="22" spans="1:6" ht="12.75">
      <c r="A22" s="18" t="s">
        <v>6</v>
      </c>
      <c r="B22" s="44">
        <f>IF(OR(B20&lt;&gt;0,B21),B20-B21,"")</f>
        <v>150000</v>
      </c>
      <c r="C22" s="44">
        <f>IF(OR(C20&lt;&gt;0,C21),C20-C21,"")</f>
        <v>162000</v>
      </c>
      <c r="D22" s="44">
        <f>IF(OR(D20&lt;&gt;0,D21),D20-D21,"")</f>
        <v>174960</v>
      </c>
      <c r="E22" s="44">
        <f>IF(OR(E20&lt;&gt;0,E21),E20-E21,"")</f>
        <v>188956.8</v>
      </c>
      <c r="F22" s="45">
        <f>IF(OR(F20&lt;&gt;0,F21),F20-F21,"")</f>
        <v>204073.34399999998</v>
      </c>
    </row>
    <row r="23" spans="1:6" ht="12.75">
      <c r="A23" s="163" t="s">
        <v>15</v>
      </c>
      <c r="B23" s="15" t="s">
        <v>16</v>
      </c>
      <c r="C23" s="16" t="s">
        <v>17</v>
      </c>
      <c r="D23" s="15" t="s">
        <v>18</v>
      </c>
      <c r="E23" s="16" t="s">
        <v>19</v>
      </c>
      <c r="F23" s="17" t="s">
        <v>20</v>
      </c>
    </row>
    <row r="24" spans="1:6" ht="12.75">
      <c r="A24" s="164"/>
      <c r="B24" s="20" t="s">
        <v>0</v>
      </c>
      <c r="C24" s="21" t="s">
        <v>0</v>
      </c>
      <c r="D24" s="20" t="s">
        <v>0</v>
      </c>
      <c r="E24" s="20" t="s">
        <v>0</v>
      </c>
      <c r="F24" s="22" t="s">
        <v>0</v>
      </c>
    </row>
    <row r="25" spans="1:6" ht="12.75">
      <c r="A25" s="18" t="s">
        <v>7</v>
      </c>
      <c r="B25" s="44">
        <v>60000</v>
      </c>
      <c r="C25" s="44">
        <f>SUM(B25*10%)+B25</f>
        <v>66000</v>
      </c>
      <c r="D25" s="44">
        <f>SUM(C25*10%)+C25</f>
        <v>72600</v>
      </c>
      <c r="E25" s="44">
        <f>SUM(D25*10%)+D25</f>
        <v>79860</v>
      </c>
      <c r="F25" s="45">
        <f>SUM(E25*10%)+E25</f>
        <v>87846</v>
      </c>
    </row>
    <row r="26" spans="1:6" ht="12.75">
      <c r="A26" s="18" t="s">
        <v>12</v>
      </c>
      <c r="B26" s="39">
        <v>10000</v>
      </c>
      <c r="C26" s="46">
        <v>10000</v>
      </c>
      <c r="D26" s="46">
        <v>10000</v>
      </c>
      <c r="E26" s="46">
        <v>10000</v>
      </c>
      <c r="F26" s="47">
        <v>10000</v>
      </c>
    </row>
    <row r="27" spans="1:6" ht="12.75">
      <c r="A27" s="18" t="s">
        <v>8</v>
      </c>
      <c r="B27" s="44">
        <f>SUM(B22-B25)</f>
        <v>90000</v>
      </c>
      <c r="C27" s="44">
        <f>SUM(C22-C25-C26)</f>
        <v>86000</v>
      </c>
      <c r="D27" s="44">
        <f>SUM(D22-D25-D26)</f>
        <v>92360</v>
      </c>
      <c r="E27" s="44">
        <f>SUM(E22-E25-E26)</f>
        <v>99096.79999999999</v>
      </c>
      <c r="F27" s="45">
        <f>SUM(F22-F25-F26)</f>
        <v>106227.34399999998</v>
      </c>
    </row>
    <row r="28" spans="1:6" ht="12.75">
      <c r="A28" s="18" t="s">
        <v>13</v>
      </c>
      <c r="B28" s="39">
        <f>SUM(B27*25%)</f>
        <v>22500</v>
      </c>
      <c r="C28" s="39">
        <f>SUM(C27*25%)</f>
        <v>21500</v>
      </c>
      <c r="D28" s="39">
        <f>SUM(D27*25%)</f>
        <v>23090</v>
      </c>
      <c r="E28" s="39">
        <f>SUM(E27*25%)</f>
        <v>24774.199999999997</v>
      </c>
      <c r="F28" s="40">
        <f>SUM(F27*25%)</f>
        <v>26556.835999999996</v>
      </c>
    </row>
    <row r="29" spans="1:6" ht="12.75">
      <c r="A29" s="18" t="s">
        <v>9</v>
      </c>
      <c r="B29" s="44">
        <f>IF(OR(SUM(B27)&lt;&gt;0,B28),B27-B28,"")</f>
        <v>67500</v>
      </c>
      <c r="C29" s="44">
        <f>IF(OR(SUM(C27)&lt;&gt;0,C28),C27-C28,"")</f>
        <v>64500</v>
      </c>
      <c r="D29" s="44">
        <f>IF(OR(SUM(D27)&lt;&gt;0,D28),D27-D28,"")</f>
        <v>69270</v>
      </c>
      <c r="E29" s="44">
        <f>IF(OR(SUM(E27)&lt;&gt;0,E28),E27-E28,"")</f>
        <v>74322.59999999999</v>
      </c>
      <c r="F29" s="45">
        <f>IF(OR(SUM(F27)&lt;&gt;0,F28),F27-F28,"")</f>
        <v>79670.50799999999</v>
      </c>
    </row>
    <row r="30" spans="1:6" ht="12.75">
      <c r="A30" s="19" t="s">
        <v>14</v>
      </c>
      <c r="B30" s="48">
        <f>IF(SUM(B29)&lt;&gt;0,(SUM(B29)))</f>
        <v>67500</v>
      </c>
      <c r="C30" s="48">
        <f>IF(SUM(C29)&lt;&gt;0,(SUM(C29)))</f>
        <v>64500</v>
      </c>
      <c r="D30" s="48">
        <f>IF(SUM(D29)&lt;&gt;0,(SUM(D29)))</f>
        <v>69270</v>
      </c>
      <c r="E30" s="48">
        <f>IF(SUM(E29)&lt;&gt;0,(SUM(E29)))</f>
        <v>74322.59999999999</v>
      </c>
      <c r="F30" s="49">
        <f>IF(SUM(F29)&lt;&gt;0,(SUM(F29)))</f>
        <v>79670.50799999999</v>
      </c>
    </row>
    <row r="31" spans="1:6" ht="13.5" thickBot="1">
      <c r="A31" s="12"/>
      <c r="B31" s="13"/>
      <c r="C31" s="13"/>
      <c r="D31" s="13"/>
      <c r="E31" s="13"/>
      <c r="F31" s="14"/>
    </row>
  </sheetData>
  <mergeCells count="2">
    <mergeCell ref="A23:A24"/>
    <mergeCell ref="A6:A7"/>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F29"/>
  <sheetViews>
    <sheetView workbookViewId="0" topLeftCell="A1">
      <selection activeCell="F28" sqref="F28"/>
    </sheetView>
  </sheetViews>
  <sheetFormatPr defaultColWidth="9.140625" defaultRowHeight="12.75"/>
  <cols>
    <col min="1" max="1" width="27.8515625" style="0" customWidth="1"/>
    <col min="2" max="2" width="12.00390625" style="0" customWidth="1"/>
    <col min="3" max="3" width="11.7109375" style="0" customWidth="1"/>
    <col min="4" max="4" width="10.28125" style="0" customWidth="1"/>
    <col min="5" max="5" width="11.8515625" style="0" customWidth="1"/>
    <col min="6" max="6" width="11.00390625" style="0" customWidth="1"/>
  </cols>
  <sheetData>
    <row r="1" spans="1:6" ht="15">
      <c r="A1" s="52" t="s">
        <v>29</v>
      </c>
      <c r="B1" s="6"/>
      <c r="C1" s="6"/>
      <c r="D1" s="6"/>
      <c r="E1" s="6"/>
      <c r="F1" s="7"/>
    </row>
    <row r="2" spans="1:6" ht="13.5" thickBot="1">
      <c r="A2" s="8"/>
      <c r="B2" s="9"/>
      <c r="C2" s="9"/>
      <c r="D2" s="9"/>
      <c r="E2" s="9"/>
      <c r="F2" s="10"/>
    </row>
    <row r="3" spans="1:6" ht="15">
      <c r="A3" s="53" t="s">
        <v>21</v>
      </c>
      <c r="B3" s="54" t="s">
        <v>16</v>
      </c>
      <c r="C3" s="59" t="s">
        <v>17</v>
      </c>
      <c r="D3" s="59" t="s">
        <v>18</v>
      </c>
      <c r="E3" s="59" t="s">
        <v>19</v>
      </c>
      <c r="F3" s="60" t="s">
        <v>20</v>
      </c>
    </row>
    <row r="4" spans="1:6" ht="12.75">
      <c r="A4" s="55" t="s">
        <v>22</v>
      </c>
      <c r="B4" s="121">
        <v>0</v>
      </c>
      <c r="C4" s="121">
        <v>0</v>
      </c>
      <c r="D4" s="121">
        <v>0</v>
      </c>
      <c r="E4" s="121">
        <v>0</v>
      </c>
      <c r="F4" s="122">
        <v>0</v>
      </c>
    </row>
    <row r="5" spans="1:6" ht="12.75">
      <c r="A5" s="55" t="s">
        <v>23</v>
      </c>
      <c r="B5" s="121">
        <f>SUM(B6-B7)</f>
        <v>80000</v>
      </c>
      <c r="C5" s="121">
        <f>SUM(C6-C7)</f>
        <v>89970</v>
      </c>
      <c r="D5" s="121">
        <f>SUM(D6-D7)</f>
        <v>97965.5</v>
      </c>
      <c r="E5" s="121">
        <f>SUM(E6-E7)</f>
        <v>106610.325</v>
      </c>
      <c r="F5" s="121">
        <f>SUM(F6-F7)</f>
        <v>115946.87375</v>
      </c>
    </row>
    <row r="6" spans="1:6" ht="12.75">
      <c r="A6" s="55" t="s">
        <v>24</v>
      </c>
      <c r="B6" s="24">
        <v>100000</v>
      </c>
      <c r="C6" s="24">
        <f>SUM(B6*10%)+B6</f>
        <v>110000</v>
      </c>
      <c r="D6" s="25">
        <f>SUM(C6*10%)+C6</f>
        <v>121000</v>
      </c>
      <c r="E6" s="25">
        <f>SUM(D6*10%)+D6</f>
        <v>133100</v>
      </c>
      <c r="F6" s="31">
        <f>SUM(E6*10%)+E6</f>
        <v>146410</v>
      </c>
    </row>
    <row r="7" spans="1:6" ht="12.75">
      <c r="A7" s="55" t="s">
        <v>15</v>
      </c>
      <c r="B7" s="27">
        <v>20000</v>
      </c>
      <c r="C7" s="27">
        <f>SUM(B7*0.15%)+20000</f>
        <v>20030</v>
      </c>
      <c r="D7" s="28">
        <f>SUM(C7*15%)+C7</f>
        <v>23034.5</v>
      </c>
      <c r="E7" s="28">
        <f>SUM(D7*15%)+D7</f>
        <v>26489.675</v>
      </c>
      <c r="F7" s="34">
        <f>SUM(E7*15%)+E7</f>
        <v>30463.126249999998</v>
      </c>
    </row>
    <row r="8" spans="1:6" ht="12.75">
      <c r="A8" s="55" t="s">
        <v>11</v>
      </c>
      <c r="B8" s="29">
        <v>5000</v>
      </c>
      <c r="C8" s="29">
        <v>5000</v>
      </c>
      <c r="D8" s="29">
        <v>5000</v>
      </c>
      <c r="E8" s="29">
        <v>5000</v>
      </c>
      <c r="F8" s="35">
        <v>5000</v>
      </c>
    </row>
    <row r="9" spans="1:6" ht="12.75">
      <c r="A9" s="55" t="s">
        <v>25</v>
      </c>
      <c r="B9" s="121">
        <f>Sheet1!B10</f>
        <v>75000</v>
      </c>
      <c r="C9" s="121">
        <f>Sheet1!C10</f>
        <v>84970</v>
      </c>
      <c r="D9" s="121">
        <f>Sheet1!D10</f>
        <v>92965.5</v>
      </c>
      <c r="E9" s="121">
        <f>Sheet1!E10</f>
        <v>101610.325</v>
      </c>
      <c r="F9" s="122">
        <f>Sheet1!F10</f>
        <v>110946.87375</v>
      </c>
    </row>
    <row r="10" spans="1:6" ht="12.75">
      <c r="A10" s="55" t="s">
        <v>26</v>
      </c>
      <c r="B10" s="121">
        <f>Sheet1!B11</f>
        <v>18750</v>
      </c>
      <c r="C10" s="121">
        <f>Sheet1!C11</f>
        <v>21242.5</v>
      </c>
      <c r="D10" s="121">
        <f>Sheet1!D11</f>
        <v>23241.375</v>
      </c>
      <c r="E10" s="121">
        <f>Sheet1!E11</f>
        <v>25402.58125</v>
      </c>
      <c r="F10" s="122">
        <f>Sheet1!F11</f>
        <v>27736.7184375</v>
      </c>
    </row>
    <row r="11" spans="1:6" ht="12.75">
      <c r="A11" s="55" t="s">
        <v>27</v>
      </c>
      <c r="B11" s="27">
        <f>IF(OR(SUM(B9)&lt;&gt;0,B10),B9-B10,"")</f>
        <v>56250</v>
      </c>
      <c r="C11" s="27">
        <f>SUM(C9-C10)</f>
        <v>63727.5</v>
      </c>
      <c r="D11" s="27">
        <f>SUM(D9-D10)</f>
        <v>69724.125</v>
      </c>
      <c r="E11" s="27">
        <f>SUM(E9-E10)</f>
        <v>76207.74375</v>
      </c>
      <c r="F11" s="33">
        <f>SUM(F9-F10)</f>
        <v>83210.15531249999</v>
      </c>
    </row>
    <row r="12" spans="1:6" ht="12.75">
      <c r="A12" s="56" t="s">
        <v>28</v>
      </c>
      <c r="B12" s="37">
        <f>IF(SUM(B11)&lt;&gt;0,(SUM(B11)))</f>
        <v>56250</v>
      </c>
      <c r="C12" s="37">
        <f>IF(SUM(C11)&lt;&gt;0,(SUM(C11)))</f>
        <v>63727.5</v>
      </c>
      <c r="D12" s="37">
        <f>IF(SUM(D11)&lt;&gt;0,(SUM(D11)))</f>
        <v>69724.125</v>
      </c>
      <c r="E12" s="37">
        <f>IF(SUM(E11)&lt;&gt;0,(SUM(E11)))</f>
        <v>76207.74375</v>
      </c>
      <c r="F12" s="38">
        <f>IF(SUM(F11)&lt;&gt;0,(SUM(F11)))</f>
        <v>83210.15531249999</v>
      </c>
    </row>
    <row r="13" spans="1:6" ht="13.5" thickBot="1">
      <c r="A13" s="12"/>
      <c r="B13" s="13"/>
      <c r="C13" s="13"/>
      <c r="D13" s="13"/>
      <c r="E13" s="13"/>
      <c r="F13" s="14"/>
    </row>
    <row r="16" ht="13.5" thickBot="1"/>
    <row r="17" spans="1:6" ht="15">
      <c r="A17" s="52" t="s">
        <v>30</v>
      </c>
      <c r="B17" s="6"/>
      <c r="C17" s="6"/>
      <c r="D17" s="6"/>
      <c r="E17" s="6"/>
      <c r="F17" s="7"/>
    </row>
    <row r="18" spans="1:6" ht="13.5" thickBot="1">
      <c r="A18" s="8"/>
      <c r="B18" s="9"/>
      <c r="C18" s="9"/>
      <c r="D18" s="9"/>
      <c r="E18" s="9"/>
      <c r="F18" s="10"/>
    </row>
    <row r="19" spans="1:6" ht="15">
      <c r="A19" s="53" t="s">
        <v>21</v>
      </c>
      <c r="B19" s="54" t="s">
        <v>16</v>
      </c>
      <c r="C19" s="59" t="s">
        <v>17</v>
      </c>
      <c r="D19" s="59" t="s">
        <v>18</v>
      </c>
      <c r="E19" s="59" t="s">
        <v>19</v>
      </c>
      <c r="F19" s="60" t="s">
        <v>20</v>
      </c>
    </row>
    <row r="20" spans="1:6" ht="12.75">
      <c r="A20" s="55" t="s">
        <v>22</v>
      </c>
      <c r="B20" s="121">
        <v>0</v>
      </c>
      <c r="C20" s="121">
        <v>0</v>
      </c>
      <c r="D20" s="121">
        <v>0</v>
      </c>
      <c r="E20" s="121">
        <v>0</v>
      </c>
      <c r="F20" s="122">
        <v>0</v>
      </c>
    </row>
    <row r="21" spans="1:6" ht="12.75">
      <c r="A21" s="55" t="s">
        <v>23</v>
      </c>
      <c r="B21" s="121">
        <f>SUM(B22-B23)</f>
        <v>90000</v>
      </c>
      <c r="C21" s="121">
        <f>SUM(C22-C23)</f>
        <v>96000</v>
      </c>
      <c r="D21" s="121">
        <f>SUM(D22-D23)</f>
        <v>102360</v>
      </c>
      <c r="E21" s="121">
        <f>SUM(E22-E23)</f>
        <v>109096.79999999999</v>
      </c>
      <c r="F21" s="122">
        <f>SUM(F22-F23)</f>
        <v>116227.34399999998</v>
      </c>
    </row>
    <row r="22" spans="1:6" ht="12.75">
      <c r="A22" s="55" t="s">
        <v>24</v>
      </c>
      <c r="B22" s="121">
        <f>Sheet1!B22</f>
        <v>150000</v>
      </c>
      <c r="C22" s="121">
        <f>Sheet1!C22</f>
        <v>162000</v>
      </c>
      <c r="D22" s="121">
        <f>Sheet1!D22</f>
        <v>174960</v>
      </c>
      <c r="E22" s="121">
        <f>Sheet1!E22</f>
        <v>188956.8</v>
      </c>
      <c r="F22" s="122">
        <f>Sheet1!F22</f>
        <v>204073.34399999998</v>
      </c>
    </row>
    <row r="23" spans="1:6" ht="12.75">
      <c r="A23" s="55" t="s">
        <v>15</v>
      </c>
      <c r="B23" s="121">
        <f>Sheet1!B25</f>
        <v>60000</v>
      </c>
      <c r="C23" s="121">
        <f>Sheet1!C25</f>
        <v>66000</v>
      </c>
      <c r="D23" s="121">
        <f>Sheet1!D25</f>
        <v>72600</v>
      </c>
      <c r="E23" s="121">
        <f>Sheet1!E25</f>
        <v>79860</v>
      </c>
      <c r="F23" s="122">
        <f>Sheet1!F25</f>
        <v>87846</v>
      </c>
    </row>
    <row r="24" spans="1:6" ht="12.75">
      <c r="A24" s="55" t="s">
        <v>11</v>
      </c>
      <c r="B24" s="121">
        <f>Sheet1!B26</f>
        <v>10000</v>
      </c>
      <c r="C24" s="121">
        <f>Sheet1!C26</f>
        <v>10000</v>
      </c>
      <c r="D24" s="121">
        <f>Sheet1!D26</f>
        <v>10000</v>
      </c>
      <c r="E24" s="121">
        <f>Sheet1!E26</f>
        <v>10000</v>
      </c>
      <c r="F24" s="122">
        <f>Sheet1!F26</f>
        <v>10000</v>
      </c>
    </row>
    <row r="25" spans="1:6" ht="12.75">
      <c r="A25" s="55" t="s">
        <v>25</v>
      </c>
      <c r="B25" s="121">
        <f>Sheet1!B27</f>
        <v>90000</v>
      </c>
      <c r="C25" s="121">
        <f>Sheet1!C27</f>
        <v>86000</v>
      </c>
      <c r="D25" s="121">
        <f>Sheet1!D27</f>
        <v>92360</v>
      </c>
      <c r="E25" s="121">
        <f>Sheet1!E27</f>
        <v>99096.79999999999</v>
      </c>
      <c r="F25" s="122">
        <f>Sheet1!F27</f>
        <v>106227.34399999998</v>
      </c>
    </row>
    <row r="26" spans="1:6" ht="12.75">
      <c r="A26" s="55" t="s">
        <v>26</v>
      </c>
      <c r="B26" s="121">
        <f>Sheet1!B28</f>
        <v>22500</v>
      </c>
      <c r="C26" s="121">
        <f>Sheet1!C28</f>
        <v>21500</v>
      </c>
      <c r="D26" s="121">
        <f>Sheet1!D28</f>
        <v>23090</v>
      </c>
      <c r="E26" s="121">
        <f>Sheet1!E28</f>
        <v>24774.199999999997</v>
      </c>
      <c r="F26" s="122">
        <f>Sheet1!F28</f>
        <v>26556.835999999996</v>
      </c>
    </row>
    <row r="27" spans="1:6" ht="12.75">
      <c r="A27" s="55" t="s">
        <v>27</v>
      </c>
      <c r="B27" s="121">
        <f>Sheet1!B29</f>
        <v>67500</v>
      </c>
      <c r="C27" s="121">
        <f>Sheet1!C29</f>
        <v>64500</v>
      </c>
      <c r="D27" s="121">
        <f>Sheet1!D29</f>
        <v>69270</v>
      </c>
      <c r="E27" s="121">
        <f>Sheet1!E29</f>
        <v>74322.59999999999</v>
      </c>
      <c r="F27" s="122">
        <f>Sheet1!F29</f>
        <v>79670.50799999999</v>
      </c>
    </row>
    <row r="28" spans="1:6" ht="12.75">
      <c r="A28" s="56" t="s">
        <v>28</v>
      </c>
      <c r="B28" s="123">
        <f>Sheet1!B30</f>
        <v>67500</v>
      </c>
      <c r="C28" s="123">
        <f>Sheet1!C30</f>
        <v>64500</v>
      </c>
      <c r="D28" s="123">
        <f>Sheet1!D30</f>
        <v>69270</v>
      </c>
      <c r="E28" s="123">
        <f>Sheet1!E30</f>
        <v>74322.59999999999</v>
      </c>
      <c r="F28" s="124">
        <f>Sheet1!F30</f>
        <v>79670.50799999999</v>
      </c>
    </row>
    <row r="29" spans="1:6" ht="13.5" thickBot="1">
      <c r="A29" s="12"/>
      <c r="B29" s="13"/>
      <c r="C29" s="13"/>
      <c r="D29" s="13"/>
      <c r="E29" s="13"/>
      <c r="F29" s="14"/>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33"/>
  <sheetViews>
    <sheetView workbookViewId="0" topLeftCell="A24">
      <selection activeCell="E43" sqref="E43"/>
    </sheetView>
  </sheetViews>
  <sheetFormatPr defaultColWidth="9.140625" defaultRowHeight="12.75"/>
  <cols>
    <col min="1" max="1" width="34.8515625" style="0" customWidth="1"/>
    <col min="2" max="2" width="12.140625" style="0" customWidth="1"/>
  </cols>
  <sheetData>
    <row r="1" spans="1:2" ht="19.5">
      <c r="A1" s="57" t="s">
        <v>55</v>
      </c>
      <c r="B1" s="99"/>
    </row>
    <row r="2" spans="1:2" ht="17.25">
      <c r="A2" s="58"/>
      <c r="B2" s="94"/>
    </row>
    <row r="3" spans="1:2" ht="12.75">
      <c r="A3" s="100" t="s">
        <v>45</v>
      </c>
      <c r="B3" s="108" t="s">
        <v>57</v>
      </c>
    </row>
    <row r="4" spans="1:2" ht="12.75">
      <c r="A4" s="100" t="s">
        <v>46</v>
      </c>
      <c r="B4" s="104" t="s">
        <v>58</v>
      </c>
    </row>
    <row r="5" spans="1:2" ht="12.75">
      <c r="A5" s="100" t="s">
        <v>47</v>
      </c>
      <c r="B5" s="107">
        <v>250000</v>
      </c>
    </row>
    <row r="6" spans="1:2" ht="12.75">
      <c r="A6" s="100" t="s">
        <v>48</v>
      </c>
      <c r="B6" s="107">
        <v>56250</v>
      </c>
    </row>
    <row r="7" spans="1:2" ht="12.75">
      <c r="A7" s="100" t="s">
        <v>49</v>
      </c>
      <c r="B7" s="107">
        <v>63728</v>
      </c>
    </row>
    <row r="8" spans="1:2" ht="12.75">
      <c r="A8" s="100" t="s">
        <v>50</v>
      </c>
      <c r="B8" s="107">
        <v>69724</v>
      </c>
    </row>
    <row r="9" spans="1:2" ht="12.75">
      <c r="A9" s="100" t="s">
        <v>51</v>
      </c>
      <c r="B9" s="107">
        <v>76208</v>
      </c>
    </row>
    <row r="10" spans="1:2" ht="12.75">
      <c r="A10" s="100" t="s">
        <v>52</v>
      </c>
      <c r="B10" s="107">
        <v>83210</v>
      </c>
    </row>
    <row r="11" spans="1:2" ht="12.75">
      <c r="A11" s="101"/>
      <c r="B11" s="77"/>
    </row>
    <row r="12" spans="1:2" ht="12.75">
      <c r="A12" s="100" t="s">
        <v>53</v>
      </c>
      <c r="B12" s="109">
        <v>9906.76</v>
      </c>
    </row>
    <row r="13" spans="1:2" ht="12.75">
      <c r="A13" s="100" t="s">
        <v>54</v>
      </c>
      <c r="B13" s="109">
        <v>259906.76</v>
      </c>
    </row>
    <row r="14" spans="1:2" ht="216.75">
      <c r="A14" s="102" t="s">
        <v>61</v>
      </c>
      <c r="B14" s="105"/>
    </row>
    <row r="15" spans="1:2" ht="13.5" thickBot="1">
      <c r="A15" s="103"/>
      <c r="B15" s="106"/>
    </row>
    <row r="16" spans="1:2" ht="12.75">
      <c r="A16" s="96"/>
      <c r="B16" s="97"/>
    </row>
    <row r="17" spans="1:2" ht="13.5" thickBot="1">
      <c r="A17" s="62"/>
      <c r="B17" s="62"/>
    </row>
    <row r="18" spans="1:2" ht="19.5">
      <c r="A18" s="112" t="s">
        <v>56</v>
      </c>
      <c r="B18" s="113"/>
    </row>
    <row r="19" spans="1:2" ht="17.25">
      <c r="A19" s="114"/>
      <c r="B19" s="115"/>
    </row>
    <row r="20" spans="1:2" ht="12.75">
      <c r="A20" s="98" t="s">
        <v>45</v>
      </c>
      <c r="B20" s="118" t="s">
        <v>59</v>
      </c>
    </row>
    <row r="21" spans="1:2" ht="12.75">
      <c r="A21" s="98" t="s">
        <v>46</v>
      </c>
      <c r="B21" s="118" t="s">
        <v>60</v>
      </c>
    </row>
    <row r="22" spans="1:2" ht="12.75">
      <c r="A22" s="98" t="s">
        <v>47</v>
      </c>
      <c r="B22" s="119">
        <v>250000</v>
      </c>
    </row>
    <row r="23" spans="1:2" ht="12.75">
      <c r="A23" s="98" t="s">
        <v>48</v>
      </c>
      <c r="B23" s="120">
        <v>67580</v>
      </c>
    </row>
    <row r="24" spans="1:2" ht="12.75">
      <c r="A24" s="98" t="s">
        <v>49</v>
      </c>
      <c r="B24" s="120">
        <v>64500</v>
      </c>
    </row>
    <row r="25" spans="1:2" ht="12.75">
      <c r="A25" s="98" t="s">
        <v>50</v>
      </c>
      <c r="B25" s="120">
        <v>69270</v>
      </c>
    </row>
    <row r="26" spans="1:2" ht="12.75">
      <c r="A26" s="98" t="s">
        <v>51</v>
      </c>
      <c r="B26" s="120">
        <v>74323</v>
      </c>
    </row>
    <row r="27" spans="1:2" ht="12.75">
      <c r="A27" s="98" t="s">
        <v>52</v>
      </c>
      <c r="B27" s="120">
        <v>79671</v>
      </c>
    </row>
    <row r="28" spans="1:2" ht="15">
      <c r="A28" s="110"/>
      <c r="B28" s="111"/>
    </row>
    <row r="29" spans="1:2" ht="12.75">
      <c r="A29" s="116"/>
      <c r="B29" s="95"/>
    </row>
    <row r="30" spans="1:2" ht="12.75">
      <c r="A30" s="98" t="s">
        <v>53</v>
      </c>
      <c r="B30" s="117">
        <v>10049.81</v>
      </c>
    </row>
    <row r="31" spans="1:2" ht="12.75">
      <c r="A31" s="98" t="s">
        <v>54</v>
      </c>
      <c r="B31" s="117">
        <v>260049.81</v>
      </c>
    </row>
    <row r="32" spans="1:2" ht="216.75">
      <c r="A32" s="102" t="s">
        <v>62</v>
      </c>
      <c r="B32" s="105"/>
    </row>
    <row r="33" spans="1:2" ht="13.5" thickBot="1">
      <c r="A33" s="103"/>
      <c r="B33" s="106"/>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22"/>
  <sheetViews>
    <sheetView workbookViewId="0" topLeftCell="A1">
      <selection activeCell="I14" sqref="I14"/>
    </sheetView>
  </sheetViews>
  <sheetFormatPr defaultColWidth="9.140625" defaultRowHeight="12.75"/>
  <cols>
    <col min="1" max="1" width="30.421875" style="0" customWidth="1"/>
    <col min="2" max="2" width="11.57421875" style="0" customWidth="1"/>
    <col min="3" max="3" width="9.7109375" style="0" customWidth="1"/>
    <col min="5" max="5" width="9.28125" style="0" customWidth="1"/>
  </cols>
  <sheetData>
    <row r="1" spans="1:6" ht="15">
      <c r="A1" s="52" t="s">
        <v>44</v>
      </c>
      <c r="B1" s="6"/>
      <c r="C1" s="6"/>
      <c r="D1" s="6"/>
      <c r="E1" s="6"/>
      <c r="F1" s="7"/>
    </row>
    <row r="2" spans="1:6" ht="25.5">
      <c r="A2" s="65" t="s">
        <v>36</v>
      </c>
      <c r="B2" s="9"/>
      <c r="C2" s="9"/>
      <c r="D2" s="9"/>
      <c r="E2" s="9"/>
      <c r="F2" s="10"/>
    </row>
    <row r="3" spans="1:6" ht="12.75">
      <c r="A3" s="66"/>
      <c r="B3" s="9"/>
      <c r="C3" s="9"/>
      <c r="D3" s="9"/>
      <c r="E3" s="9"/>
      <c r="F3" s="10"/>
    </row>
    <row r="4" spans="1:6" ht="13.5" thickBot="1">
      <c r="A4" s="65" t="s">
        <v>34</v>
      </c>
      <c r="B4" s="9"/>
      <c r="C4" s="9"/>
      <c r="D4" s="9"/>
      <c r="E4" s="9"/>
      <c r="F4" s="10"/>
    </row>
    <row r="5" spans="1:6" ht="15">
      <c r="A5" s="69"/>
      <c r="B5" s="54" t="s">
        <v>16</v>
      </c>
      <c r="C5" s="59" t="s">
        <v>17</v>
      </c>
      <c r="D5" s="59" t="s">
        <v>18</v>
      </c>
      <c r="E5" s="59" t="s">
        <v>19</v>
      </c>
      <c r="F5" s="60" t="s">
        <v>20</v>
      </c>
    </row>
    <row r="6" spans="1:6" ht="12.75">
      <c r="A6" s="70" t="str">
        <f>Sheet2!$A$12</f>
        <v>Net Cashflow</v>
      </c>
      <c r="B6" s="71">
        <f>Sheet1!B13</f>
        <v>56250</v>
      </c>
      <c r="C6" s="71">
        <f>Sheet1!C13</f>
        <v>63727.5</v>
      </c>
      <c r="D6" s="71">
        <f>Sheet1!D13</f>
        <v>69724.125</v>
      </c>
      <c r="E6" s="71">
        <f>Sheet1!E13</f>
        <v>76207.74375</v>
      </c>
      <c r="F6" s="71">
        <f>Sheet1!F13</f>
        <v>83210.15531249999</v>
      </c>
    </row>
    <row r="7" spans="1:6" ht="12.75">
      <c r="A7" s="72" t="s">
        <v>35</v>
      </c>
      <c r="B7" s="73">
        <f>SUM(56250/1+1.1)</f>
        <v>56251.1</v>
      </c>
      <c r="C7" s="73">
        <f>SUM(63728/1.1)</f>
        <v>57934.54545454545</v>
      </c>
      <c r="D7" s="73">
        <f>SUM(69724/1.1)</f>
        <v>63385.45454545454</v>
      </c>
      <c r="E7" s="73">
        <f>SUM(76208/1.1)</f>
        <v>69280</v>
      </c>
      <c r="F7" s="73">
        <f>SUM(83210/1.1)</f>
        <v>75645.45454545454</v>
      </c>
    </row>
    <row r="8" spans="1:6" ht="12.75">
      <c r="A8" s="72" t="s">
        <v>34</v>
      </c>
      <c r="B8" s="73">
        <f>SUM(-250000+51136)</f>
        <v>-198864</v>
      </c>
      <c r="C8" s="73">
        <f>SUM(-250000+57935)</f>
        <v>-192065</v>
      </c>
      <c r="D8" s="73">
        <f>SUM(-250000+63385)</f>
        <v>-186615</v>
      </c>
      <c r="E8" s="73">
        <f>SUM(-250000+69280)</f>
        <v>-180720</v>
      </c>
      <c r="F8" s="73">
        <f>SUM(-250000+75645)</f>
        <v>-174355</v>
      </c>
    </row>
    <row r="9" spans="1:6" ht="13.5" thickBot="1">
      <c r="A9" s="8"/>
      <c r="B9" s="9"/>
      <c r="C9" s="9"/>
      <c r="D9" s="9"/>
      <c r="E9" s="9"/>
      <c r="F9" s="10"/>
    </row>
    <row r="10" spans="1:6" ht="39" thickBot="1">
      <c r="A10" s="144" t="s">
        <v>68</v>
      </c>
      <c r="B10" s="145">
        <f>SUM(B6+C6+D6+E6+F6-250000)/250000</f>
        <v>0.39647809624999997</v>
      </c>
      <c r="C10" s="79"/>
      <c r="D10" s="79"/>
      <c r="E10" s="79"/>
      <c r="F10" s="80"/>
    </row>
    <row r="12" ht="13.5" thickBot="1"/>
    <row r="13" spans="1:6" ht="15">
      <c r="A13" s="52" t="s">
        <v>63</v>
      </c>
      <c r="B13" s="6"/>
      <c r="C13" s="6"/>
      <c r="D13" s="6"/>
      <c r="E13" s="6"/>
      <c r="F13" s="7"/>
    </row>
    <row r="14" spans="1:9" ht="25.5">
      <c r="A14" s="65" t="s">
        <v>36</v>
      </c>
      <c r="B14" s="9"/>
      <c r="C14" s="9"/>
      <c r="D14" s="9"/>
      <c r="E14" s="9"/>
      <c r="F14" s="10"/>
      <c r="I14" s="64"/>
    </row>
    <row r="15" spans="1:6" ht="12.75">
      <c r="A15" s="66"/>
      <c r="B15" s="9"/>
      <c r="C15" s="9"/>
      <c r="D15" s="9"/>
      <c r="E15" s="9"/>
      <c r="F15" s="10"/>
    </row>
    <row r="16" spans="1:6" ht="13.5" thickBot="1">
      <c r="A16" s="65" t="s">
        <v>34</v>
      </c>
      <c r="B16" s="9"/>
      <c r="C16" s="9"/>
      <c r="D16" s="9"/>
      <c r="E16" s="9"/>
      <c r="F16" s="10"/>
    </row>
    <row r="17" spans="1:6" ht="15">
      <c r="A17" s="69"/>
      <c r="B17" s="54" t="s">
        <v>16</v>
      </c>
      <c r="C17" s="59" t="s">
        <v>17</v>
      </c>
      <c r="D17" s="59" t="s">
        <v>18</v>
      </c>
      <c r="E17" s="59" t="s">
        <v>19</v>
      </c>
      <c r="F17" s="60" t="s">
        <v>20</v>
      </c>
    </row>
    <row r="18" spans="1:6" ht="12.75">
      <c r="A18" s="74" t="str">
        <f>Sheet2!$A$12</f>
        <v>Net Cashflow</v>
      </c>
      <c r="B18" s="71">
        <f>Sheet2!B28</f>
        <v>67500</v>
      </c>
      <c r="C18" s="71">
        <f>Sheet2!C28</f>
        <v>64500</v>
      </c>
      <c r="D18" s="71">
        <f>Sheet2!D28</f>
        <v>69270</v>
      </c>
      <c r="E18" s="71">
        <f>Sheet2!E28</f>
        <v>74322.59999999999</v>
      </c>
      <c r="F18" s="75">
        <f>Sheet2!F28</f>
        <v>79670.50799999999</v>
      </c>
    </row>
    <row r="19" spans="1:6" ht="12.75">
      <c r="A19" s="76" t="s">
        <v>35</v>
      </c>
      <c r="B19" s="73">
        <f>SUM(B18/1.1)</f>
        <v>61363.63636363636</v>
      </c>
      <c r="C19" s="73">
        <f>SUM(C18/1.1)</f>
        <v>58636.36363636363</v>
      </c>
      <c r="D19" s="73">
        <f>SUM(D18/1.1)</f>
        <v>62972.727272727265</v>
      </c>
      <c r="E19" s="73">
        <f>SUM(E18/1.1)</f>
        <v>67565.99999999999</v>
      </c>
      <c r="F19" s="77">
        <f>SUM(F18/1.1)</f>
        <v>72427.73454545453</v>
      </c>
    </row>
    <row r="20" spans="1:6" ht="12.75">
      <c r="A20" s="76" t="s">
        <v>34</v>
      </c>
      <c r="B20" s="73">
        <f>SUM(-250000+B19)</f>
        <v>-188636.36363636365</v>
      </c>
      <c r="C20" s="73">
        <f>SUM(-250000+C19)</f>
        <v>-191363.63636363635</v>
      </c>
      <c r="D20" s="73">
        <f>SUM(-250000+D19)</f>
        <v>-187027.27272727274</v>
      </c>
      <c r="E20" s="73">
        <f>SUM(-250000+E19)</f>
        <v>-182434</v>
      </c>
      <c r="F20" s="77">
        <f>SUM(-250000+F19)</f>
        <v>-177572.26545454547</v>
      </c>
    </row>
    <row r="21" spans="1:6" ht="12.75">
      <c r="A21" s="8"/>
      <c r="B21" s="9"/>
      <c r="C21" s="9"/>
      <c r="D21" s="9"/>
      <c r="E21" s="9"/>
      <c r="F21" s="10"/>
    </row>
    <row r="22" spans="1:6" ht="39" thickBot="1">
      <c r="A22" s="78" t="s">
        <v>69</v>
      </c>
      <c r="B22" s="79">
        <f>SUM(B18+C18+D18+E18+F18-250000)/250000</f>
        <v>0.4210524319999998</v>
      </c>
      <c r="C22" s="79"/>
      <c r="D22" s="79"/>
      <c r="E22" s="79"/>
      <c r="F22" s="80"/>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29"/>
  <sheetViews>
    <sheetView tabSelected="1" workbookViewId="0" topLeftCell="A1">
      <selection activeCell="A21" sqref="A21"/>
    </sheetView>
  </sheetViews>
  <sheetFormatPr defaultColWidth="9.140625" defaultRowHeight="12.75"/>
  <cols>
    <col min="3" max="3" width="12.140625" style="0" customWidth="1"/>
    <col min="4" max="4" width="13.140625" style="0" customWidth="1"/>
    <col min="5" max="5" width="9.7109375" style="0" customWidth="1"/>
  </cols>
  <sheetData>
    <row r="1" spans="1:8" ht="15.75" thickBot="1">
      <c r="A1" s="84" t="s">
        <v>38</v>
      </c>
      <c r="B1" s="85"/>
      <c r="C1" s="86"/>
      <c r="D1" s="87"/>
      <c r="E1" s="50"/>
      <c r="F1" s="50"/>
      <c r="G1" s="50"/>
      <c r="H1" s="50"/>
    </row>
    <row r="2" spans="1:8" ht="30">
      <c r="A2" s="88"/>
      <c r="B2" s="89" t="s">
        <v>40</v>
      </c>
      <c r="C2" s="89" t="s">
        <v>39</v>
      </c>
      <c r="D2" s="143" t="s">
        <v>37</v>
      </c>
      <c r="E2" s="50"/>
      <c r="F2" s="50"/>
      <c r="G2" s="50"/>
      <c r="H2" s="50"/>
    </row>
    <row r="3" spans="1:8" ht="15">
      <c r="A3" s="90" t="s">
        <v>16</v>
      </c>
      <c r="B3" s="91">
        <v>0</v>
      </c>
      <c r="C3" s="91">
        <v>56250</v>
      </c>
      <c r="D3" s="141">
        <f>SUM(250000/56250)</f>
        <v>4.444444444444445</v>
      </c>
      <c r="E3" s="50"/>
      <c r="F3" s="50"/>
      <c r="G3" s="50"/>
      <c r="H3" s="50"/>
    </row>
    <row r="4" spans="1:8" ht="15">
      <c r="A4" s="90" t="s">
        <v>17</v>
      </c>
      <c r="B4" s="91">
        <v>1</v>
      </c>
      <c r="C4" s="91">
        <v>63728</v>
      </c>
      <c r="D4" s="141">
        <f>SUM(193750/63728)</f>
        <v>3.040264875721818</v>
      </c>
      <c r="E4" s="50"/>
      <c r="F4" s="50"/>
      <c r="G4" s="50"/>
      <c r="H4" s="50"/>
    </row>
    <row r="5" spans="1:8" ht="15">
      <c r="A5" s="90" t="s">
        <v>18</v>
      </c>
      <c r="B5" s="91">
        <v>2</v>
      </c>
      <c r="C5" s="91">
        <v>69724</v>
      </c>
      <c r="D5" s="141">
        <f>SUM(124026/69724)</f>
        <v>1.7788136079398773</v>
      </c>
      <c r="E5" s="50"/>
      <c r="F5" s="50"/>
      <c r="G5" s="50"/>
      <c r="H5" s="50"/>
    </row>
    <row r="6" spans="1:8" ht="15">
      <c r="A6" s="90" t="s">
        <v>19</v>
      </c>
      <c r="B6" s="91">
        <v>3</v>
      </c>
      <c r="C6" s="91">
        <v>76208</v>
      </c>
      <c r="D6" s="141">
        <f>SUM(124026/76208)</f>
        <v>1.6274669326055007</v>
      </c>
      <c r="E6" s="50"/>
      <c r="F6" s="50"/>
      <c r="G6" s="50"/>
      <c r="H6" s="50"/>
    </row>
    <row r="7" spans="1:8" ht="15.75" thickBot="1">
      <c r="A7" s="92" t="s">
        <v>20</v>
      </c>
      <c r="B7" s="93">
        <v>4</v>
      </c>
      <c r="C7" s="93">
        <v>83210</v>
      </c>
      <c r="D7" s="142">
        <f>SUM(47818/83210)</f>
        <v>0.5746665064295157</v>
      </c>
      <c r="E7" s="50"/>
      <c r="F7" s="50"/>
      <c r="G7" s="50"/>
      <c r="H7" s="50"/>
    </row>
    <row r="8" spans="1:8" ht="13.5" thickBot="1">
      <c r="A8" s="50"/>
      <c r="B8" s="50"/>
      <c r="C8" s="50"/>
      <c r="D8" s="146" t="s">
        <v>71</v>
      </c>
      <c r="E8" s="50"/>
      <c r="F8" s="50"/>
      <c r="G8" s="50"/>
      <c r="H8" s="50"/>
    </row>
    <row r="9" spans="1:8" ht="12.75">
      <c r="A9" s="50"/>
      <c r="B9" s="50"/>
      <c r="C9" s="50"/>
      <c r="D9" s="50"/>
      <c r="E9" s="50"/>
      <c r="F9" s="50"/>
      <c r="G9" s="50"/>
      <c r="H9" s="50"/>
    </row>
    <row r="10" spans="1:8" ht="13.5" thickBot="1">
      <c r="A10" s="50"/>
      <c r="B10" s="50"/>
      <c r="C10" s="50"/>
      <c r="D10" s="50"/>
      <c r="E10" s="50"/>
      <c r="F10" s="50"/>
      <c r="G10" s="50"/>
      <c r="H10" s="50"/>
    </row>
    <row r="11" spans="1:8" ht="15.75" thickBot="1">
      <c r="A11" s="84" t="s">
        <v>41</v>
      </c>
      <c r="B11" s="85"/>
      <c r="C11" s="86"/>
      <c r="D11" s="87"/>
      <c r="E11" s="50"/>
      <c r="F11" s="50"/>
      <c r="G11" s="50"/>
      <c r="H11" s="50"/>
    </row>
    <row r="12" spans="1:8" ht="30">
      <c r="A12" s="88"/>
      <c r="B12" s="89" t="s">
        <v>40</v>
      </c>
      <c r="C12" s="89" t="s">
        <v>39</v>
      </c>
      <c r="D12" s="143" t="s">
        <v>37</v>
      </c>
      <c r="E12" s="50"/>
      <c r="F12" s="50"/>
      <c r="G12" s="50"/>
      <c r="H12" s="50"/>
    </row>
    <row r="13" spans="1:8" ht="15">
      <c r="A13" s="90" t="s">
        <v>16</v>
      </c>
      <c r="B13" s="91">
        <v>0</v>
      </c>
      <c r="C13" s="91">
        <v>67500</v>
      </c>
      <c r="D13" s="141">
        <f>SUM(250000/67500)</f>
        <v>3.7037037037037037</v>
      </c>
      <c r="E13" s="50"/>
      <c r="F13" s="50"/>
      <c r="G13" s="50"/>
      <c r="H13" s="50"/>
    </row>
    <row r="14" spans="1:8" ht="15">
      <c r="A14" s="90" t="s">
        <v>17</v>
      </c>
      <c r="B14" s="91">
        <v>1</v>
      </c>
      <c r="C14" s="91">
        <v>64500</v>
      </c>
      <c r="D14" s="141">
        <f>SUM(182500/64500)</f>
        <v>2.8294573643410854</v>
      </c>
      <c r="E14" s="50"/>
      <c r="F14" s="50"/>
      <c r="G14" s="50"/>
      <c r="H14" s="50"/>
    </row>
    <row r="15" spans="1:8" ht="15">
      <c r="A15" s="90" t="s">
        <v>18</v>
      </c>
      <c r="B15" s="91">
        <v>2</v>
      </c>
      <c r="C15" s="91">
        <v>69270</v>
      </c>
      <c r="D15" s="141">
        <f>SUM(113230/69270)</f>
        <v>1.6346181608199797</v>
      </c>
      <c r="E15" s="50"/>
      <c r="F15" s="50"/>
      <c r="G15" s="50"/>
      <c r="H15" s="50"/>
    </row>
    <row r="16" spans="1:8" ht="15">
      <c r="A16" s="90" t="s">
        <v>19</v>
      </c>
      <c r="B16" s="91">
        <v>3</v>
      </c>
      <c r="C16" s="91">
        <v>74323</v>
      </c>
      <c r="D16" s="141">
        <f>SUM(38907/74323)</f>
        <v>0.5234853275567456</v>
      </c>
      <c r="E16" s="50"/>
      <c r="F16" s="50"/>
      <c r="G16" s="50"/>
      <c r="H16" s="50"/>
    </row>
    <row r="17" spans="1:8" ht="15.75" thickBot="1">
      <c r="A17" s="92" t="s">
        <v>20</v>
      </c>
      <c r="B17" s="93">
        <v>4</v>
      </c>
      <c r="C17" s="93">
        <v>79671</v>
      </c>
      <c r="D17" s="142">
        <v>0</v>
      </c>
      <c r="E17" s="50"/>
      <c r="F17" s="50"/>
      <c r="G17" s="50"/>
      <c r="H17" s="50"/>
    </row>
    <row r="18" spans="1:8" ht="13.5" thickBot="1">
      <c r="A18" s="50"/>
      <c r="B18" s="50"/>
      <c r="C18" s="50"/>
      <c r="D18" s="146" t="s">
        <v>70</v>
      </c>
      <c r="E18" s="50"/>
      <c r="F18" s="50"/>
      <c r="G18" s="50"/>
      <c r="H18" s="50"/>
    </row>
    <row r="19" spans="1:8" ht="12.75">
      <c r="A19" s="50"/>
      <c r="B19" s="50"/>
      <c r="C19" s="50"/>
      <c r="D19" s="50"/>
      <c r="E19" s="50"/>
      <c r="F19" s="50"/>
      <c r="G19" s="50"/>
      <c r="H19" s="50"/>
    </row>
    <row r="20" spans="1:8" ht="12.75">
      <c r="A20" s="50"/>
      <c r="B20" s="50"/>
      <c r="C20" s="50"/>
      <c r="D20" s="50"/>
      <c r="E20" s="50"/>
      <c r="F20" s="50"/>
      <c r="G20" s="50"/>
      <c r="H20" s="50"/>
    </row>
    <row r="21" spans="1:8" ht="12.75">
      <c r="A21" s="50"/>
      <c r="B21" s="50"/>
      <c r="C21" s="50"/>
      <c r="D21" s="50"/>
      <c r="E21" s="50"/>
      <c r="F21" s="50"/>
      <c r="G21" s="50"/>
      <c r="H21" s="50"/>
    </row>
    <row r="22" spans="1:8" ht="12.75">
      <c r="A22" s="50"/>
      <c r="B22" s="50"/>
      <c r="C22" s="50"/>
      <c r="D22" s="50"/>
      <c r="E22" s="50"/>
      <c r="F22" s="50"/>
      <c r="G22" s="50"/>
      <c r="H22" s="50"/>
    </row>
    <row r="23" spans="1:8" ht="12.75">
      <c r="A23" s="50"/>
      <c r="B23" s="50"/>
      <c r="C23" s="50"/>
      <c r="D23" s="50"/>
      <c r="E23" s="50"/>
      <c r="F23" s="50"/>
      <c r="G23" s="50"/>
      <c r="H23" s="50"/>
    </row>
    <row r="24" spans="1:8" ht="12.75">
      <c r="A24" s="50"/>
      <c r="B24" s="50"/>
      <c r="C24" s="50"/>
      <c r="D24" s="50"/>
      <c r="E24" s="50"/>
      <c r="F24" s="50"/>
      <c r="G24" s="50"/>
      <c r="H24" s="50"/>
    </row>
    <row r="25" spans="1:8" ht="12.75">
      <c r="A25" s="50"/>
      <c r="B25" s="50"/>
      <c r="C25" s="50"/>
      <c r="D25" s="50"/>
      <c r="E25" s="50"/>
      <c r="F25" s="50"/>
      <c r="G25" s="50"/>
      <c r="H25" s="50"/>
    </row>
    <row r="26" spans="1:8" ht="12.75">
      <c r="A26" s="50"/>
      <c r="B26" s="50"/>
      <c r="C26" s="50"/>
      <c r="D26" s="50"/>
      <c r="E26" s="50"/>
      <c r="F26" s="50"/>
      <c r="G26" s="50"/>
      <c r="H26" s="50"/>
    </row>
    <row r="27" spans="1:8" ht="12.75">
      <c r="A27" s="50"/>
      <c r="B27" s="50"/>
      <c r="C27" s="50"/>
      <c r="D27" s="50"/>
      <c r="E27" s="50"/>
      <c r="F27" s="50"/>
      <c r="G27" s="50"/>
      <c r="H27" s="50"/>
    </row>
    <row r="28" spans="1:8" ht="12.75">
      <c r="A28" s="50"/>
      <c r="B28" s="50"/>
      <c r="C28" s="50"/>
      <c r="D28" s="50"/>
      <c r="E28" s="50"/>
      <c r="F28" s="50"/>
      <c r="G28" s="50"/>
      <c r="H28" s="50"/>
    </row>
    <row r="29" spans="1:8" ht="12.75">
      <c r="A29" s="50"/>
      <c r="B29" s="50"/>
      <c r="C29" s="50"/>
      <c r="D29" s="50"/>
      <c r="E29" s="50"/>
      <c r="F29" s="50"/>
      <c r="G29" s="50"/>
      <c r="H29" s="50"/>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28"/>
  <sheetViews>
    <sheetView workbookViewId="0" topLeftCell="A1">
      <selection activeCell="I12" sqref="I12"/>
    </sheetView>
  </sheetViews>
  <sheetFormatPr defaultColWidth="9.140625" defaultRowHeight="12.75"/>
  <cols>
    <col min="1" max="1" width="14.8515625" style="0" customWidth="1"/>
    <col min="2" max="2" width="11.57421875" style="0" customWidth="1"/>
    <col min="3" max="3" width="15.140625" style="0" customWidth="1"/>
    <col min="4" max="4" width="10.140625" style="0" customWidth="1"/>
    <col min="5" max="5" width="10.57421875" style="0" customWidth="1"/>
  </cols>
  <sheetData>
    <row r="1" spans="1:6" ht="15.75" thickBot="1">
      <c r="A1" s="127" t="s">
        <v>65</v>
      </c>
      <c r="B1" s="128"/>
      <c r="C1" s="128"/>
      <c r="D1" s="129"/>
      <c r="E1" s="63"/>
      <c r="F1" s="63"/>
    </row>
    <row r="2" spans="1:6" ht="12.75">
      <c r="A2" s="130" t="s">
        <v>42</v>
      </c>
      <c r="B2" s="63"/>
      <c r="C2" s="63"/>
      <c r="D2" s="131"/>
      <c r="E2" s="63"/>
      <c r="F2" s="63"/>
    </row>
    <row r="3" spans="1:6" ht="12.75">
      <c r="A3" s="70" t="s">
        <v>33</v>
      </c>
      <c r="B3" s="70" t="s">
        <v>39</v>
      </c>
      <c r="C3" s="70" t="s">
        <v>64</v>
      </c>
      <c r="D3" s="131"/>
      <c r="E3" s="63"/>
      <c r="F3" s="63"/>
    </row>
    <row r="4" spans="1:6" ht="12.75">
      <c r="A4" s="73" t="s">
        <v>16</v>
      </c>
      <c r="B4" s="134">
        <f>Sheet2!$B$11</f>
        <v>56250</v>
      </c>
      <c r="C4" s="135">
        <v>0.1</v>
      </c>
      <c r="D4" s="132"/>
      <c r="E4" s="126"/>
      <c r="F4" s="63"/>
    </row>
    <row r="5" spans="1:6" ht="12.75">
      <c r="A5" s="71" t="s">
        <v>17</v>
      </c>
      <c r="B5" s="134">
        <f>Sheet2!$C$11</f>
        <v>63727.5</v>
      </c>
      <c r="C5" s="135">
        <v>0.1</v>
      </c>
      <c r="D5" s="131"/>
      <c r="E5" s="63"/>
      <c r="F5" s="63"/>
    </row>
    <row r="6" spans="1:6" ht="12.75">
      <c r="A6" s="71" t="s">
        <v>18</v>
      </c>
      <c r="B6" s="134">
        <f>Sheet2!$D$11</f>
        <v>69724.125</v>
      </c>
      <c r="C6" s="135">
        <v>0.1</v>
      </c>
      <c r="D6" s="131"/>
      <c r="E6" s="63"/>
      <c r="F6" s="63"/>
    </row>
    <row r="7" spans="1:6" ht="12.75">
      <c r="A7" s="71" t="s">
        <v>19</v>
      </c>
      <c r="B7" s="134">
        <f>Sheet2!$E$11</f>
        <v>76207.74375</v>
      </c>
      <c r="C7" s="135">
        <v>0.1</v>
      </c>
      <c r="D7" s="131"/>
      <c r="E7" s="63"/>
      <c r="F7" s="63"/>
    </row>
    <row r="8" spans="1:6" ht="12.75">
      <c r="A8" s="71" t="s">
        <v>20</v>
      </c>
      <c r="B8" s="134">
        <f>Sheet2!$F$11</f>
        <v>83210.15531249999</v>
      </c>
      <c r="C8" s="135">
        <v>0.1</v>
      </c>
      <c r="D8" s="131"/>
      <c r="E8" s="63"/>
      <c r="F8" s="63"/>
    </row>
    <row r="9" spans="1:6" ht="12.75">
      <c r="A9" s="71"/>
      <c r="B9" s="71"/>
      <c r="C9" s="71"/>
      <c r="D9" s="131"/>
      <c r="E9" s="63"/>
      <c r="F9" s="63"/>
    </row>
    <row r="10" spans="1:6" ht="12.75">
      <c r="A10" s="71" t="s">
        <v>43</v>
      </c>
      <c r="B10" s="136">
        <v>-5.0826</v>
      </c>
      <c r="C10" s="71"/>
      <c r="D10" s="133"/>
      <c r="E10" s="63"/>
      <c r="F10" s="63"/>
    </row>
    <row r="11" spans="1:6" ht="12.75">
      <c r="A11" s="50"/>
      <c r="B11" s="50"/>
      <c r="C11" s="50"/>
      <c r="D11" s="50"/>
      <c r="E11" s="63"/>
      <c r="F11" s="63"/>
    </row>
    <row r="12" spans="1:6" ht="12.75">
      <c r="A12" s="50"/>
      <c r="B12" s="50"/>
      <c r="C12" s="50"/>
      <c r="D12" s="50"/>
      <c r="E12" s="63"/>
      <c r="F12" s="63"/>
    </row>
    <row r="13" spans="1:6" ht="13.5" thickBot="1">
      <c r="A13" s="50"/>
      <c r="B13" s="50"/>
      <c r="C13" s="50"/>
      <c r="D13" s="50"/>
      <c r="E13" s="63"/>
      <c r="F13" s="63"/>
    </row>
    <row r="14" spans="1:6" ht="15.75" thickBot="1">
      <c r="A14" s="61" t="s">
        <v>66</v>
      </c>
      <c r="B14" s="81"/>
      <c r="C14" s="81"/>
      <c r="D14" s="82"/>
      <c r="E14" s="63"/>
      <c r="F14" s="63"/>
    </row>
    <row r="15" spans="1:6" ht="12.75">
      <c r="A15" s="67" t="s">
        <v>42</v>
      </c>
      <c r="B15" s="63"/>
      <c r="C15" s="63"/>
      <c r="D15" s="68"/>
      <c r="E15" s="63"/>
      <c r="F15" s="63"/>
    </row>
    <row r="16" spans="1:6" ht="12.75">
      <c r="A16" s="74" t="s">
        <v>67</v>
      </c>
      <c r="B16" s="70" t="s">
        <v>39</v>
      </c>
      <c r="C16" s="70" t="s">
        <v>64</v>
      </c>
      <c r="D16" s="68"/>
      <c r="E16" s="50"/>
      <c r="F16" s="50"/>
    </row>
    <row r="17" spans="1:6" ht="12.75">
      <c r="A17" s="101" t="s">
        <v>16</v>
      </c>
      <c r="B17" s="134">
        <f>Sheet2!$B$27</f>
        <v>67500</v>
      </c>
      <c r="C17" s="135">
        <v>0.11</v>
      </c>
      <c r="D17" s="137"/>
      <c r="E17" s="50"/>
      <c r="F17" s="50"/>
    </row>
    <row r="18" spans="1:6" ht="12.75">
      <c r="A18" s="138" t="s">
        <v>17</v>
      </c>
      <c r="B18" s="134">
        <f>Sheet2!$C$27</f>
        <v>64500</v>
      </c>
      <c r="C18" s="135">
        <v>0.11</v>
      </c>
      <c r="D18" s="68"/>
      <c r="E18" s="50"/>
      <c r="F18" s="50"/>
    </row>
    <row r="19" spans="1:6" ht="12.75">
      <c r="A19" s="138" t="s">
        <v>18</v>
      </c>
      <c r="B19" s="134">
        <f>Sheet2!$D$27</f>
        <v>69270</v>
      </c>
      <c r="C19" s="135">
        <v>0.11</v>
      </c>
      <c r="D19" s="68"/>
      <c r="E19" s="50"/>
      <c r="F19" s="50"/>
    </row>
    <row r="20" spans="1:6" ht="12.75">
      <c r="A20" s="138" t="s">
        <v>19</v>
      </c>
      <c r="B20" s="134">
        <f>Sheet2!$E$27</f>
        <v>74322.59999999999</v>
      </c>
      <c r="C20" s="135">
        <v>0.11</v>
      </c>
      <c r="D20" s="68"/>
      <c r="E20" s="50"/>
      <c r="F20" s="50"/>
    </row>
    <row r="21" spans="1:6" ht="12.75">
      <c r="A21" s="138" t="s">
        <v>20</v>
      </c>
      <c r="B21" s="134">
        <f>Sheet2!$F$27</f>
        <v>79670.50799999999</v>
      </c>
      <c r="C21" s="135">
        <v>0.11</v>
      </c>
      <c r="D21" s="68"/>
      <c r="E21" s="50"/>
      <c r="F21" s="50"/>
    </row>
    <row r="22" spans="1:6" ht="12.75">
      <c r="A22" s="138"/>
      <c r="B22" s="71"/>
      <c r="C22" s="71"/>
      <c r="D22" s="68"/>
      <c r="E22" s="50"/>
      <c r="F22" s="50"/>
    </row>
    <row r="23" spans="1:6" ht="13.5" thickBot="1">
      <c r="A23" s="139" t="s">
        <v>43</v>
      </c>
      <c r="B23" s="140">
        <v>-4.2764</v>
      </c>
      <c r="C23" s="83"/>
      <c r="D23" s="125"/>
      <c r="E23" s="50"/>
      <c r="F23" s="50"/>
    </row>
    <row r="24" spans="1:6" ht="12.75">
      <c r="A24" s="50"/>
      <c r="B24" s="50"/>
      <c r="C24" s="50"/>
      <c r="D24" s="50"/>
      <c r="E24" s="50"/>
      <c r="F24" s="50"/>
    </row>
    <row r="25" spans="1:6" ht="12.75">
      <c r="A25" s="50"/>
      <c r="B25" s="50"/>
      <c r="C25" s="50"/>
      <c r="D25" s="50"/>
      <c r="E25" s="50"/>
      <c r="F25" s="50"/>
    </row>
    <row r="26" spans="1:6" ht="12.75">
      <c r="A26" s="50"/>
      <c r="B26" s="50"/>
      <c r="C26" s="50"/>
      <c r="D26" s="50"/>
      <c r="E26" s="50"/>
      <c r="F26" s="50"/>
    </row>
    <row r="27" spans="1:6" ht="12.75">
      <c r="A27" s="50"/>
      <c r="B27" s="50"/>
      <c r="C27" s="50"/>
      <c r="D27" s="50"/>
      <c r="E27" s="50"/>
      <c r="F27" s="50"/>
    </row>
    <row r="28" spans="1:6" ht="12.75">
      <c r="A28" s="50"/>
      <c r="B28" s="50"/>
      <c r="C28" s="50"/>
      <c r="D28" s="50"/>
      <c r="E28" s="50"/>
      <c r="F28" s="50"/>
    </row>
  </sheetData>
  <printOption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dimension ref="A1:G30"/>
  <sheetViews>
    <sheetView workbookViewId="0" topLeftCell="A1">
      <selection activeCell="A3" sqref="A3"/>
    </sheetView>
  </sheetViews>
  <sheetFormatPr defaultColWidth="9.140625" defaultRowHeight="12.75"/>
  <sheetData>
    <row r="1" spans="1:7" ht="15">
      <c r="A1" s="51" t="s">
        <v>72</v>
      </c>
      <c r="B1" s="50"/>
      <c r="C1" s="50"/>
      <c r="D1" s="50"/>
      <c r="E1" s="50"/>
      <c r="F1" s="50"/>
      <c r="G1" s="50"/>
    </row>
    <row r="2" spans="1:7" ht="15">
      <c r="A2" s="51" t="s">
        <v>33</v>
      </c>
      <c r="B2" s="50"/>
      <c r="C2" s="50"/>
      <c r="D2" s="50"/>
      <c r="E2" s="50"/>
      <c r="F2" s="50"/>
      <c r="G2" s="50"/>
    </row>
    <row r="3" spans="1:7" ht="12.75">
      <c r="A3" s="50"/>
      <c r="B3" s="50"/>
      <c r="C3" s="50"/>
      <c r="D3" s="50"/>
      <c r="E3" s="50"/>
      <c r="F3" s="50"/>
      <c r="G3" s="50"/>
    </row>
    <row r="4" spans="1:7" ht="12.75">
      <c r="A4" s="50"/>
      <c r="B4" s="50"/>
      <c r="C4" s="50"/>
      <c r="D4" s="50"/>
      <c r="E4" s="50"/>
      <c r="F4" s="50"/>
      <c r="G4" s="50"/>
    </row>
    <row r="5" spans="1:7" ht="12.75">
      <c r="A5" s="50"/>
      <c r="B5" s="50"/>
      <c r="C5" s="50"/>
      <c r="D5" s="50"/>
      <c r="E5" s="50"/>
      <c r="F5" s="50"/>
      <c r="G5" s="50"/>
    </row>
    <row r="6" spans="1:7" ht="12.75">
      <c r="A6" s="50"/>
      <c r="B6" s="50"/>
      <c r="C6" s="50"/>
      <c r="D6" s="50"/>
      <c r="E6" s="50"/>
      <c r="F6" s="50"/>
      <c r="G6" s="50"/>
    </row>
    <row r="7" spans="1:7" ht="12.75">
      <c r="A7" s="50"/>
      <c r="B7" s="50"/>
      <c r="C7" s="50"/>
      <c r="D7" s="50"/>
      <c r="E7" s="50"/>
      <c r="F7" s="50"/>
      <c r="G7" s="50"/>
    </row>
    <row r="8" spans="1:7" ht="12.75">
      <c r="A8" s="50"/>
      <c r="B8" s="50"/>
      <c r="C8" s="50"/>
      <c r="D8" s="50"/>
      <c r="E8" s="50"/>
      <c r="F8" s="50"/>
      <c r="G8" s="50"/>
    </row>
    <row r="9" spans="1:7" ht="12.75">
      <c r="A9" s="50"/>
      <c r="B9" s="50"/>
      <c r="C9" s="50"/>
      <c r="D9" s="50"/>
      <c r="E9" s="50"/>
      <c r="F9" s="50"/>
      <c r="G9" s="50"/>
    </row>
    <row r="10" spans="1:7" ht="12.75">
      <c r="A10" s="50"/>
      <c r="B10" s="50"/>
      <c r="C10" s="50"/>
      <c r="D10" s="50"/>
      <c r="E10" s="50"/>
      <c r="F10" s="50"/>
      <c r="G10" s="50"/>
    </row>
    <row r="11" spans="1:7" ht="12.75">
      <c r="A11" s="50"/>
      <c r="B11" s="50"/>
      <c r="C11" s="50"/>
      <c r="D11" s="50"/>
      <c r="E11" s="50"/>
      <c r="F11" s="50"/>
      <c r="G11" s="50"/>
    </row>
    <row r="12" spans="1:7" ht="12.75">
      <c r="A12" s="50"/>
      <c r="B12" s="50"/>
      <c r="C12" s="50"/>
      <c r="D12" s="50"/>
      <c r="E12" s="50"/>
      <c r="F12" s="50"/>
      <c r="G12" s="50"/>
    </row>
    <row r="13" spans="1:7" ht="12.75">
      <c r="A13" s="50"/>
      <c r="B13" s="50"/>
      <c r="C13" s="50"/>
      <c r="D13" s="50"/>
      <c r="E13" s="50"/>
      <c r="F13" s="50"/>
      <c r="G13" s="50"/>
    </row>
    <row r="14" spans="1:7" ht="12.75">
      <c r="A14" s="50"/>
      <c r="B14" s="50"/>
      <c r="C14" s="50"/>
      <c r="D14" s="50"/>
      <c r="E14" s="50"/>
      <c r="F14" s="50"/>
      <c r="G14" s="50"/>
    </row>
    <row r="15" spans="1:7" ht="12.75">
      <c r="A15" s="50"/>
      <c r="B15" s="50"/>
      <c r="C15" s="50"/>
      <c r="D15" s="50"/>
      <c r="E15" s="50"/>
      <c r="F15" s="50"/>
      <c r="G15" s="50"/>
    </row>
    <row r="16" spans="1:7" ht="12.75">
      <c r="A16" s="50"/>
      <c r="B16" s="50"/>
      <c r="C16" s="50"/>
      <c r="D16" s="50"/>
      <c r="E16" s="50"/>
      <c r="F16" s="50"/>
      <c r="G16" s="50"/>
    </row>
    <row r="17" spans="1:7" ht="12.75">
      <c r="A17" s="50"/>
      <c r="B17" s="50"/>
      <c r="C17" s="50"/>
      <c r="D17" s="50"/>
      <c r="E17" s="50"/>
      <c r="F17" s="50"/>
      <c r="G17" s="50"/>
    </row>
    <row r="18" spans="1:7" ht="12.75">
      <c r="A18" s="50"/>
      <c r="B18" s="50"/>
      <c r="C18" s="50"/>
      <c r="D18" s="50"/>
      <c r="E18" s="50"/>
      <c r="F18" s="50"/>
      <c r="G18" s="50"/>
    </row>
    <row r="19" spans="1:7" ht="12.75">
      <c r="A19" s="50"/>
      <c r="B19" s="50"/>
      <c r="C19" s="50"/>
      <c r="D19" s="50"/>
      <c r="E19" s="50"/>
      <c r="F19" s="50"/>
      <c r="G19" s="50"/>
    </row>
    <row r="20" spans="1:7" ht="12.75">
      <c r="A20" s="50"/>
      <c r="B20" s="50"/>
      <c r="C20" s="50"/>
      <c r="D20" s="50"/>
      <c r="E20" s="50"/>
      <c r="F20" s="50"/>
      <c r="G20" s="50"/>
    </row>
    <row r="21" spans="1:7" ht="12.75">
      <c r="A21" s="50"/>
      <c r="B21" s="50"/>
      <c r="C21" s="50"/>
      <c r="D21" s="50"/>
      <c r="E21" s="50"/>
      <c r="F21" s="50"/>
      <c r="G21" s="50"/>
    </row>
    <row r="22" spans="1:7" ht="12.75">
      <c r="A22" s="50"/>
      <c r="B22" s="50"/>
      <c r="C22" s="50"/>
      <c r="D22" s="50"/>
      <c r="E22" s="50"/>
      <c r="F22" s="50"/>
      <c r="G22" s="50"/>
    </row>
    <row r="23" spans="1:7" ht="12.75">
      <c r="A23" s="50"/>
      <c r="B23" s="50"/>
      <c r="C23" s="50"/>
      <c r="D23" s="50"/>
      <c r="E23" s="50"/>
      <c r="F23" s="50"/>
      <c r="G23" s="50"/>
    </row>
    <row r="24" spans="1:7" ht="12.75">
      <c r="A24" s="50"/>
      <c r="B24" s="50"/>
      <c r="C24" s="50"/>
      <c r="D24" s="50"/>
      <c r="E24" s="50"/>
      <c r="F24" s="50"/>
      <c r="G24" s="50"/>
    </row>
    <row r="25" spans="1:7" ht="12.75">
      <c r="A25" s="50"/>
      <c r="B25" s="50"/>
      <c r="C25" s="50"/>
      <c r="D25" s="50"/>
      <c r="E25" s="50"/>
      <c r="F25" s="50"/>
      <c r="G25" s="50"/>
    </row>
    <row r="26" spans="1:7" ht="12.75">
      <c r="A26" s="50"/>
      <c r="B26" s="50"/>
      <c r="C26" s="50"/>
      <c r="D26" s="50"/>
      <c r="E26" s="50"/>
      <c r="F26" s="50"/>
      <c r="G26" s="50"/>
    </row>
    <row r="27" spans="1:7" ht="12.75">
      <c r="A27" s="50"/>
      <c r="B27" s="50"/>
      <c r="C27" s="50"/>
      <c r="D27" s="50"/>
      <c r="E27" s="50"/>
      <c r="F27" s="50"/>
      <c r="G27" s="50"/>
    </row>
    <row r="28" spans="1:7" ht="12.75">
      <c r="A28" s="50"/>
      <c r="B28" s="50"/>
      <c r="C28" s="50"/>
      <c r="D28" s="50"/>
      <c r="E28" s="50"/>
      <c r="F28" s="50"/>
      <c r="G28" s="50"/>
    </row>
    <row r="29" spans="1:7" ht="12.75">
      <c r="A29" s="50"/>
      <c r="B29" s="50"/>
      <c r="C29" s="50"/>
      <c r="D29" s="50"/>
      <c r="E29" s="50"/>
      <c r="F29" s="50"/>
      <c r="G29" s="50"/>
    </row>
    <row r="30" spans="1:7" ht="12.75">
      <c r="A30" s="50"/>
      <c r="B30" s="50"/>
      <c r="C30" s="50"/>
      <c r="D30" s="50"/>
      <c r="E30" s="50"/>
      <c r="F30" s="50"/>
      <c r="G30" s="50"/>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
  <sheetViews>
    <sheetView workbookViewId="0" topLeftCell="A1">
      <selection activeCell="H19" sqref="H19"/>
    </sheetView>
  </sheetViews>
  <sheetFormatPr defaultColWidth="9.140625" defaultRowHeight="12.75"/>
  <sheetData>
    <row r="1" spans="1:6" ht="15">
      <c r="A1" s="151" t="s">
        <v>73</v>
      </c>
      <c r="B1" s="152"/>
      <c r="C1" s="152"/>
      <c r="D1" s="153"/>
      <c r="E1" s="50"/>
      <c r="F1" s="50"/>
    </row>
    <row r="2" spans="1:6" ht="15">
      <c r="A2" s="160" t="s">
        <v>33</v>
      </c>
      <c r="B2" s="161"/>
      <c r="C2" s="161"/>
      <c r="D2" s="162"/>
      <c r="E2" s="50"/>
      <c r="F2" s="50"/>
    </row>
    <row r="3" spans="1:6" ht="12.75">
      <c r="A3" s="154"/>
      <c r="B3" s="155" t="s">
        <v>74</v>
      </c>
      <c r="C3" s="155"/>
      <c r="D3" s="156"/>
      <c r="E3" s="50"/>
      <c r="F3" s="50"/>
    </row>
    <row r="4" spans="1:6" ht="12.75">
      <c r="A4" s="154" t="s">
        <v>16</v>
      </c>
      <c r="B4" s="155">
        <f>Sheet2!$B$11</f>
        <v>56250</v>
      </c>
      <c r="C4" s="155"/>
      <c r="D4" s="156"/>
      <c r="E4" s="50"/>
      <c r="F4" s="50"/>
    </row>
    <row r="5" spans="1:6" ht="12.75">
      <c r="A5" s="154" t="s">
        <v>17</v>
      </c>
      <c r="B5" s="155">
        <f>Sheet2!$C$11</f>
        <v>63727.5</v>
      </c>
      <c r="C5" s="155"/>
      <c r="D5" s="156"/>
      <c r="E5" s="50"/>
      <c r="F5" s="50"/>
    </row>
    <row r="6" spans="1:6" ht="12.75">
      <c r="A6" s="154" t="s">
        <v>18</v>
      </c>
      <c r="B6" s="155">
        <f>Sheet1!$D$12</f>
        <v>69724.125</v>
      </c>
      <c r="C6" s="155"/>
      <c r="D6" s="156"/>
      <c r="E6" s="50"/>
      <c r="F6" s="50"/>
    </row>
    <row r="7" spans="1:6" ht="12.75">
      <c r="A7" s="154" t="s">
        <v>19</v>
      </c>
      <c r="B7" s="155">
        <f>Sheet2!$E$11</f>
        <v>76207.74375</v>
      </c>
      <c r="C7" s="155"/>
      <c r="D7" s="156"/>
      <c r="E7" s="50"/>
      <c r="F7" s="50"/>
    </row>
    <row r="8" spans="1:6" ht="12.75">
      <c r="A8" s="154" t="s">
        <v>20</v>
      </c>
      <c r="B8" s="155">
        <f>Sheet2!$F$11</f>
        <v>83210.15531249999</v>
      </c>
      <c r="C8" s="155"/>
      <c r="D8" s="156"/>
      <c r="E8" s="50"/>
      <c r="F8" s="50"/>
    </row>
    <row r="9" spans="1:6" ht="12.75">
      <c r="A9" s="154"/>
      <c r="B9" s="155"/>
      <c r="C9" s="155"/>
      <c r="D9" s="156"/>
      <c r="E9" s="50"/>
      <c r="F9" s="50"/>
    </row>
    <row r="10" spans="1:6" ht="13.5" thickBot="1">
      <c r="A10" s="157"/>
      <c r="B10" s="158"/>
      <c r="C10" s="158"/>
      <c r="D10" s="159"/>
      <c r="E10" s="50"/>
      <c r="F10" s="50"/>
    </row>
    <row r="11" spans="1:6" ht="13.5" thickBot="1">
      <c r="A11" s="50"/>
      <c r="B11" s="50"/>
      <c r="C11" s="50"/>
      <c r="D11" s="50"/>
      <c r="E11" s="50"/>
      <c r="F11" s="50"/>
    </row>
    <row r="12" spans="1:6" ht="15">
      <c r="A12" s="147" t="s">
        <v>73</v>
      </c>
      <c r="B12" s="148"/>
      <c r="C12" s="148"/>
      <c r="D12" s="149"/>
      <c r="E12" s="50"/>
      <c r="F12" s="50"/>
    </row>
    <row r="13" spans="1:6" ht="15">
      <c r="A13" s="150" t="s">
        <v>33</v>
      </c>
      <c r="B13" s="63"/>
      <c r="C13" s="63"/>
      <c r="D13" s="68"/>
      <c r="E13" s="50"/>
      <c r="F13" s="50"/>
    </row>
    <row r="14" spans="1:6" ht="12.75">
      <c r="A14" s="154"/>
      <c r="B14" s="155" t="s">
        <v>74</v>
      </c>
      <c r="C14" s="155"/>
      <c r="D14" s="156"/>
      <c r="E14" s="50"/>
      <c r="F14" s="50"/>
    </row>
    <row r="15" spans="1:6" ht="12.75">
      <c r="A15" s="154" t="s">
        <v>16</v>
      </c>
      <c r="B15" s="155">
        <f>Sheet2!$B$28</f>
        <v>67500</v>
      </c>
      <c r="C15" s="155"/>
      <c r="D15" s="156"/>
      <c r="E15" s="50"/>
      <c r="F15" s="50"/>
    </row>
    <row r="16" spans="1:6" ht="12.75">
      <c r="A16" s="154" t="s">
        <v>17</v>
      </c>
      <c r="B16" s="155">
        <f>Sheet2!$C$28</f>
        <v>64500</v>
      </c>
      <c r="C16" s="155"/>
      <c r="D16" s="156"/>
      <c r="E16" s="50"/>
      <c r="F16" s="50"/>
    </row>
    <row r="17" spans="1:6" ht="12.75">
      <c r="A17" s="154" t="s">
        <v>18</v>
      </c>
      <c r="B17" s="155">
        <f>Sheet2!$D$28</f>
        <v>69270</v>
      </c>
      <c r="C17" s="155"/>
      <c r="D17" s="156"/>
      <c r="E17" s="50"/>
      <c r="F17" s="50"/>
    </row>
    <row r="18" spans="1:6" ht="12.75">
      <c r="A18" s="154" t="s">
        <v>19</v>
      </c>
      <c r="B18" s="155">
        <f>Sheet2!$E$28</f>
        <v>74322.59999999999</v>
      </c>
      <c r="C18" s="155"/>
      <c r="D18" s="156"/>
      <c r="E18" s="50"/>
      <c r="F18" s="50"/>
    </row>
    <row r="19" spans="1:6" ht="12.75">
      <c r="A19" s="154" t="s">
        <v>20</v>
      </c>
      <c r="B19" s="155">
        <f>Sheet2!$F$28</f>
        <v>79670.50799999999</v>
      </c>
      <c r="C19" s="155"/>
      <c r="D19" s="156"/>
      <c r="E19" s="50"/>
      <c r="F19" s="50"/>
    </row>
    <row r="20" spans="1:6" ht="12.75">
      <c r="A20" s="154"/>
      <c r="B20" s="155"/>
      <c r="C20" s="155"/>
      <c r="D20" s="156"/>
      <c r="E20" s="50"/>
      <c r="F20" s="50"/>
    </row>
    <row r="21" spans="1:6" ht="13.5" thickBot="1">
      <c r="A21" s="157"/>
      <c r="B21" s="158"/>
      <c r="C21" s="158"/>
      <c r="D21" s="159"/>
      <c r="E21" s="50"/>
      <c r="F21" s="50"/>
    </row>
    <row r="22" spans="1:6" ht="12.75">
      <c r="A22" s="50"/>
      <c r="B22" s="50"/>
      <c r="C22" s="50"/>
      <c r="D22" s="50"/>
      <c r="E22" s="50"/>
      <c r="F22" s="50"/>
    </row>
    <row r="23" spans="1:6" ht="12.75">
      <c r="A23" s="50"/>
      <c r="B23" s="50"/>
      <c r="C23" s="50"/>
      <c r="D23" s="50"/>
      <c r="E23" s="50"/>
      <c r="F23" s="50"/>
    </row>
    <row r="24" spans="1:6" ht="12.75">
      <c r="A24" s="50"/>
      <c r="B24" s="50"/>
      <c r="C24" s="50"/>
      <c r="D24" s="50"/>
      <c r="E24" s="50"/>
      <c r="F24" s="50"/>
    </row>
    <row r="25" spans="1:6" ht="12.75">
      <c r="A25" s="50"/>
      <c r="B25" s="50"/>
      <c r="C25" s="50"/>
      <c r="D25" s="50"/>
      <c r="E25" s="50"/>
      <c r="F25" s="50"/>
    </row>
    <row r="26" spans="1:6" ht="12.75">
      <c r="A26" s="50"/>
      <c r="B26" s="50"/>
      <c r="C26" s="50"/>
      <c r="D26" s="50"/>
      <c r="E26" s="50"/>
      <c r="F26" s="50"/>
    </row>
    <row r="27" spans="1:6" ht="12.75">
      <c r="A27" s="50"/>
      <c r="B27" s="50"/>
      <c r="C27" s="50"/>
      <c r="D27" s="50"/>
      <c r="E27" s="50"/>
      <c r="F27" s="50"/>
    </row>
    <row r="28" spans="1:6" ht="12.75">
      <c r="A28" s="50"/>
      <c r="B28" s="50"/>
      <c r="C28" s="50"/>
      <c r="D28" s="50"/>
      <c r="E28" s="50"/>
      <c r="F28" s="50"/>
    </row>
    <row r="29" spans="1:6" ht="12.75">
      <c r="A29" s="50"/>
      <c r="B29" s="50"/>
      <c r="C29" s="50"/>
      <c r="D29" s="50"/>
      <c r="E29" s="50"/>
      <c r="F29" s="50"/>
    </row>
    <row r="30" spans="1:6" ht="12.75">
      <c r="A30" s="50"/>
      <c r="B30" s="50"/>
      <c r="C30" s="50"/>
      <c r="D30" s="50"/>
      <c r="E30" s="50"/>
      <c r="F30" s="50"/>
    </row>
  </sheetData>
  <printOption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dimension ref="A1:B4"/>
  <sheetViews>
    <sheetView showRowColHeaders="0" workbookViewId="0" topLeftCell="A1">
      <selection activeCell="A1" sqref="A1"/>
    </sheetView>
  </sheetViews>
  <sheetFormatPr defaultColWidth="9.140625" defaultRowHeight="12.75"/>
  <sheetData>
    <row r="1" ht="12.75">
      <c r="A1" t="s">
        <v>1</v>
      </c>
    </row>
    <row r="2" spans="1:2" ht="12.75">
      <c r="A2" t="s">
        <v>2</v>
      </c>
      <c r="B2" t="b">
        <v>0</v>
      </c>
    </row>
    <row r="3" ht="12.75">
      <c r="A3" t="s">
        <v>3</v>
      </c>
    </row>
    <row r="4" ht="12.75">
      <c r="A4" t="s">
        <v>4</v>
      </c>
    </row>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TemplateZone by KMT Software,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e. green</cp:lastModifiedBy>
  <cp:lastPrinted>2005-07-08T03:38:56Z</cp:lastPrinted>
  <dcterms:created xsi:type="dcterms:W3CDTF">1997-03-01T10:49:53Z</dcterms:created>
  <dcterms:modified xsi:type="dcterms:W3CDTF">2005-07-17T16:54:55Z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TC010744611033</vt:lpwstr>
  </property>
</Properties>
</file>