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-15" windowWidth="9600" windowHeight="14265"/>
  </bookViews>
  <sheets>
    <sheet name="C09-30" sheetId="5" r:id="rId1"/>
    <sheet name="Given C09-30" sheetId="6" r:id="rId2"/>
  </sheets>
  <definedNames>
    <definedName name="_rep1">#REF!</definedName>
    <definedName name="_rep2">#REF!</definedName>
    <definedName name="_rep3">#REF!</definedName>
    <definedName name="_rep4">#REF!</definedName>
    <definedName name="class">#REF!</definedName>
    <definedName name="name">#REF!</definedName>
    <definedName name="print_rep1">#REF!</definedName>
    <definedName name="print_rep2">#REF!</definedName>
    <definedName name="print_rep3">#REF!</definedName>
    <definedName name="print_rep4">#REF!</definedName>
    <definedName name="_xlnm.Print_Titles" localSheetId="0">'C09-30'!$1:$4</definedName>
    <definedName name="_xlnm.Print_Titles" localSheetId="1">'Given C09-30'!$1:$2</definedName>
    <definedName name="prob">#REF!</definedName>
    <definedName name="R_Names">#REF!</definedName>
    <definedName name="R_Nbr">#REF!</definedName>
    <definedName name="start_rep1">#REF!</definedName>
    <definedName name="start_rep2">#REF!</definedName>
    <definedName name="start_rep3">#REF!</definedName>
    <definedName name="start_rep4">#REF!</definedName>
  </definedNames>
  <calcPr calcId="125725"/>
</workbook>
</file>

<file path=xl/calcChain.xml><?xml version="1.0" encoding="utf-8"?>
<calcChain xmlns="http://schemas.openxmlformats.org/spreadsheetml/2006/main">
  <c r="B33" i="5"/>
  <c r="B17"/>
  <c r="B20" s="1"/>
  <c r="D20"/>
  <c r="C20"/>
  <c r="C24"/>
  <c r="C17"/>
  <c r="D18"/>
  <c r="C18"/>
  <c r="E16"/>
  <c r="D17"/>
  <c r="D19"/>
  <c r="E17" l="1"/>
  <c r="B76"/>
  <c r="E53"/>
  <c r="C85" l="1"/>
  <c r="B99"/>
  <c r="B105"/>
  <c r="B119" s="1"/>
  <c r="B120" s="1"/>
  <c r="C87"/>
  <c r="E63"/>
  <c r="E64" s="1"/>
  <c r="B118"/>
  <c r="C64"/>
  <c r="D63"/>
  <c r="D64" s="1"/>
  <c r="E62"/>
  <c r="E61"/>
  <c r="B108"/>
  <c r="B64"/>
  <c r="B57"/>
  <c r="C23"/>
  <c r="B23"/>
  <c r="E23" s="1"/>
  <c r="E25" s="1"/>
  <c r="D53"/>
  <c r="C53"/>
  <c r="B53"/>
  <c r="B97"/>
  <c r="B98"/>
  <c r="B104"/>
  <c r="B112"/>
  <c r="B113" s="1"/>
  <c r="B111"/>
  <c r="B46"/>
  <c r="B47" s="1"/>
  <c r="B59" s="1"/>
  <c r="B65" s="1"/>
  <c r="B24"/>
  <c r="E26"/>
  <c r="B82"/>
  <c r="B81"/>
  <c r="B77"/>
  <c r="C77" s="1"/>
  <c r="C78" s="1"/>
  <c r="C74"/>
  <c r="C73"/>
  <c r="E19"/>
  <c r="E18"/>
  <c r="D57"/>
  <c r="C57"/>
  <c r="E54"/>
  <c r="E56"/>
  <c r="E50"/>
  <c r="E51"/>
  <c r="E52"/>
  <c r="E55"/>
  <c r="C46"/>
  <c r="C47" s="1"/>
  <c r="E32"/>
  <c r="D36"/>
  <c r="D49" s="1"/>
  <c r="E35"/>
  <c r="E34"/>
  <c r="D34"/>
  <c r="D35"/>
  <c r="C49"/>
  <c r="D26"/>
  <c r="D24"/>
  <c r="D25"/>
  <c r="C34"/>
  <c r="C26"/>
  <c r="C25"/>
  <c r="D23"/>
  <c r="B25"/>
  <c r="B27" s="1"/>
  <c r="E45"/>
  <c r="B26"/>
  <c r="B12"/>
  <c r="C12"/>
  <c r="D12"/>
  <c r="E12"/>
  <c r="D46" l="1"/>
  <c r="D47" s="1"/>
  <c r="D59" s="1"/>
  <c r="D65" s="1"/>
  <c r="E20"/>
  <c r="C59"/>
  <c r="C65" s="1"/>
  <c r="C86"/>
  <c r="C88" s="1"/>
  <c r="B116" s="1"/>
  <c r="E15"/>
  <c r="B29"/>
  <c r="C33" s="1"/>
  <c r="D27"/>
  <c r="D29" s="1"/>
  <c r="E24"/>
  <c r="C27"/>
  <c r="C29" s="1"/>
  <c r="E46" l="1"/>
  <c r="E47" s="1"/>
  <c r="B117"/>
  <c r="B36"/>
  <c r="E27"/>
  <c r="E29" s="1"/>
  <c r="E30" s="1"/>
  <c r="B121"/>
  <c r="B114"/>
  <c r="B109"/>
  <c r="C89"/>
  <c r="D66"/>
  <c r="C66"/>
  <c r="D37"/>
  <c r="C37"/>
  <c r="D30"/>
  <c r="C30"/>
  <c r="B30"/>
  <c r="E21"/>
  <c r="D21"/>
  <c r="C21"/>
  <c r="B21"/>
  <c r="E13"/>
  <c r="D13"/>
  <c r="C13"/>
  <c r="B13"/>
  <c r="B50" i="6"/>
  <c r="B54" s="1"/>
  <c r="B61"/>
  <c r="E33" i="5" l="1"/>
  <c r="E36" s="1"/>
  <c r="E49" s="1"/>
  <c r="B49"/>
  <c r="E57" s="1"/>
  <c r="E59" s="1"/>
  <c r="B37"/>
  <c r="E37" l="1"/>
  <c r="E65"/>
  <c r="B66"/>
  <c r="E66" l="1"/>
  <c r="B96"/>
  <c r="B101" s="1"/>
  <c r="B102" s="1"/>
</calcChain>
</file>

<file path=xl/comments1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Enter the appropriate data in the yellow cells.  Your final answers for each section will be verified. </t>
        </r>
      </text>
    </comment>
    <comment ref="B45" authorId="0">
      <text>
        <r>
          <rPr>
            <sz val="9"/>
            <color indexed="81"/>
            <rFont val="Tahoma"/>
            <family val="2"/>
          </rPr>
          <t xml:space="preserve">Enter the appropriate data in the yellow cells.  Your answers for "Cash balance, ending"  will be verified. </t>
        </r>
      </text>
    </comment>
    <comment ref="C73" authorId="0">
      <text>
        <r>
          <rPr>
            <sz val="9"/>
            <color indexed="81"/>
            <rFont val="Tahoma"/>
            <family val="2"/>
          </rPr>
          <t xml:space="preserve">Enter the appropriate data in the yellow cells.  Your answer for "Net income"  will be verified. </t>
        </r>
      </text>
    </comment>
    <comment ref="B96" authorId="0">
      <text>
        <r>
          <rPr>
            <sz val="9"/>
            <color indexed="81"/>
            <rFont val="Tahoma"/>
            <family val="2"/>
          </rPr>
          <t xml:space="preserve">Enter the appropriate data in the yellow cells.  Your answer for "Total assets"  will be verified. </t>
        </r>
      </text>
    </comment>
  </commentList>
</comments>
</file>

<file path=xl/sharedStrings.xml><?xml version="1.0" encoding="utf-8"?>
<sst xmlns="http://schemas.openxmlformats.org/spreadsheetml/2006/main" count="167" uniqueCount="136">
  <si>
    <t>Student Name:</t>
  </si>
  <si>
    <t>Cash Budget</t>
  </si>
  <si>
    <t>Class:</t>
  </si>
  <si>
    <t>Budgeted Income Statement</t>
  </si>
  <si>
    <t>Budgeted Balance Sheet</t>
  </si>
  <si>
    <t>Assets</t>
  </si>
  <si>
    <t>Cash</t>
  </si>
  <si>
    <t>Inventory</t>
  </si>
  <si>
    <t>Total assets</t>
  </si>
  <si>
    <t>Liabilities and Stockholders' Equity</t>
  </si>
  <si>
    <t>Accounts payable</t>
  </si>
  <si>
    <t>Capital stock</t>
  </si>
  <si>
    <t>Total liabilities and equity</t>
  </si>
  <si>
    <t>Cash balance, beginning</t>
  </si>
  <si>
    <t>Add receipts from customers</t>
  </si>
  <si>
    <t>Total cash available</t>
  </si>
  <si>
    <t>Less disbursements:</t>
  </si>
  <si>
    <t>Financing:</t>
  </si>
  <si>
    <t xml:space="preserve">  Interest</t>
  </si>
  <si>
    <t>Cash balance, ending</t>
  </si>
  <si>
    <t>Sales</t>
  </si>
  <si>
    <t xml:space="preserve">  Cost of goods sold</t>
  </si>
  <si>
    <t>Net operating income</t>
  </si>
  <si>
    <t>Net income</t>
  </si>
  <si>
    <t>June 30</t>
  </si>
  <si>
    <t>Liabilities and Equity</t>
  </si>
  <si>
    <t>Capital stock, no par</t>
  </si>
  <si>
    <t>Total liabilities and stockholders' equity</t>
  </si>
  <si>
    <t>June purchases</t>
  </si>
  <si>
    <t>Total cash disbursements</t>
  </si>
  <si>
    <t>Total financing</t>
  </si>
  <si>
    <t>Total cash collections</t>
  </si>
  <si>
    <t xml:space="preserve">  Repayments</t>
  </si>
  <si>
    <t>Total disbursements</t>
  </si>
  <si>
    <t>Minimum ending cash balance</t>
  </si>
  <si>
    <t>Selling price</t>
  </si>
  <si>
    <t>Recent and forecast sales:</t>
  </si>
  <si>
    <t>January (actual)</t>
  </si>
  <si>
    <t>February (actual)</t>
  </si>
  <si>
    <t>March (actual)</t>
  </si>
  <si>
    <t>April</t>
  </si>
  <si>
    <t>May</t>
  </si>
  <si>
    <t>Budgets</t>
  </si>
  <si>
    <t>June</t>
  </si>
  <si>
    <t>July</t>
  </si>
  <si>
    <t>Quarter</t>
  </si>
  <si>
    <t>August</t>
  </si>
  <si>
    <t>September</t>
  </si>
  <si>
    <t>Budgeted sales in units</t>
  </si>
  <si>
    <t>Purchases paid as follows:</t>
  </si>
  <si>
    <t>February sales</t>
  </si>
  <si>
    <t>March sales</t>
  </si>
  <si>
    <t>April sales</t>
  </si>
  <si>
    <t>May sales</t>
  </si>
  <si>
    <t>June sales</t>
  </si>
  <si>
    <t>Total needs</t>
  </si>
  <si>
    <t>Less beginning inventory</t>
  </si>
  <si>
    <t>Required purchases in units</t>
  </si>
  <si>
    <t>Unit cost</t>
  </si>
  <si>
    <t>April purchases</t>
  </si>
  <si>
    <t>May purchases</t>
  </si>
  <si>
    <t>Balance sheet at March 31:</t>
  </si>
  <si>
    <t xml:space="preserve">Accounts receivable </t>
  </si>
  <si>
    <t>Accounts payable, purchases</t>
  </si>
  <si>
    <t>Dividends payable</t>
  </si>
  <si>
    <t xml:space="preserve">Retained earnings </t>
  </si>
  <si>
    <t>For the Three Months Ending June 30</t>
  </si>
  <si>
    <t xml:space="preserve">  Utilities</t>
  </si>
  <si>
    <t xml:space="preserve">  Dividends paid</t>
  </si>
  <si>
    <t xml:space="preserve">  Equipment purchases</t>
  </si>
  <si>
    <t>Excess (deficiency) of receipts</t>
  </si>
  <si>
    <t xml:space="preserve">  over disbursements</t>
  </si>
  <si>
    <t>Sales in units</t>
  </si>
  <si>
    <t xml:space="preserve">  Commissions</t>
  </si>
  <si>
    <t>Contribution margin</t>
  </si>
  <si>
    <t xml:space="preserve">  Depreciation</t>
  </si>
  <si>
    <t>Less interest expense</t>
  </si>
  <si>
    <t>Accounts receivable at June 30:</t>
  </si>
  <si>
    <t xml:space="preserve">  May sales</t>
  </si>
  <si>
    <t xml:space="preserve">  June sales</t>
  </si>
  <si>
    <t xml:space="preserve">  Total</t>
  </si>
  <si>
    <t>Retained earnings at June 30:</t>
  </si>
  <si>
    <t xml:space="preserve">  Balance, March 31</t>
  </si>
  <si>
    <t xml:space="preserve">  Add net income</t>
  </si>
  <si>
    <t xml:space="preserve">  Less dividends declared</t>
  </si>
  <si>
    <t xml:space="preserve">  Balance, June 30</t>
  </si>
  <si>
    <t xml:space="preserve">Desired ending inventories (percentage </t>
  </si>
  <si>
    <t xml:space="preserve">   of next month's sales)</t>
  </si>
  <si>
    <t xml:space="preserve"> In month of purchase</t>
  </si>
  <si>
    <t xml:space="preserve"> In following month</t>
  </si>
  <si>
    <t>Collection on sales:</t>
  </si>
  <si>
    <t xml:space="preserve"> Sales collected current month</t>
  </si>
  <si>
    <t xml:space="preserve"> Sales collected following month</t>
  </si>
  <si>
    <t xml:space="preserve"> Sales collected 2nd month following </t>
  </si>
  <si>
    <t>Dividends declared each quarter</t>
  </si>
  <si>
    <t>Total sales</t>
  </si>
  <si>
    <t>Required dollar purchases</t>
  </si>
  <si>
    <t>Agreement with Bank:</t>
  </si>
  <si>
    <t>Interest rate per month</t>
  </si>
  <si>
    <t>Repayment increments</t>
  </si>
  <si>
    <t>Total of interest paid each quarter</t>
  </si>
  <si>
    <t>Required minimum cash balance</t>
  </si>
  <si>
    <t>Selling price per unit</t>
  </si>
  <si>
    <t>Variable expenses:</t>
  </si>
  <si>
    <t>Fixed expenses:</t>
  </si>
  <si>
    <t>Case 09-30</t>
  </si>
  <si>
    <t>Given Data Case 09-30:</t>
  </si>
  <si>
    <t>Requirement 2:</t>
  </si>
  <si>
    <t>Requirement 3:</t>
  </si>
  <si>
    <t xml:space="preserve">  Merchandise purchases</t>
  </si>
  <si>
    <t xml:space="preserve">  Borrowings</t>
  </si>
  <si>
    <t>EARRINGS UNLIMITED</t>
  </si>
  <si>
    <t>Cost of earrings</t>
  </si>
  <si>
    <t xml:space="preserve"> Sales commissions (% of sales)</t>
  </si>
  <si>
    <t xml:space="preserve">  Advertising</t>
  </si>
  <si>
    <t xml:space="preserve">  Rent</t>
  </si>
  <si>
    <t xml:space="preserve">  Salaries</t>
  </si>
  <si>
    <t xml:space="preserve">  Insurance</t>
  </si>
  <si>
    <t xml:space="preserve">  Insurance (12 months paid in November)</t>
  </si>
  <si>
    <t>Equipment purchased in May</t>
  </si>
  <si>
    <t>Equipment purchased in June</t>
  </si>
  <si>
    <t>Prepaid insurance</t>
  </si>
  <si>
    <t>Property and equipment (net)</t>
  </si>
  <si>
    <t>Borrowing increments</t>
  </si>
  <si>
    <t>Variable monthly expenses:</t>
  </si>
  <si>
    <t>Fixed monthly expenses:</t>
  </si>
  <si>
    <t>Requirement 1a. Sales budget:</t>
  </si>
  <si>
    <t>Requirement 1b. Schedule of expected cash collections:</t>
  </si>
  <si>
    <t>Requirement 1c. Merchandise purchases budget:</t>
  </si>
  <si>
    <t>Requirement 1d. Budgeted cash disbursements for merchandise purchases:</t>
  </si>
  <si>
    <t>Budgeted unit sales</t>
  </si>
  <si>
    <t>Add desired ending inventory</t>
  </si>
  <si>
    <t xml:space="preserve">  Commissions (4% of sales)</t>
  </si>
  <si>
    <t>Property and equipment, net</t>
  </si>
  <si>
    <t>Gena Beamon</t>
  </si>
  <si>
    <t>AC505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</si>
</sst>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</numFmts>
  <fonts count="10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 style="hair">
        <color indexed="44"/>
      </bottom>
      <diagonal/>
    </border>
    <border>
      <left style="hair">
        <color indexed="44"/>
      </left>
      <right/>
      <top/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 style="thin">
        <color indexed="8"/>
      </bottom>
      <diagonal/>
    </border>
    <border>
      <left style="hair">
        <color indexed="44"/>
      </left>
      <right/>
      <top/>
      <bottom style="thin">
        <color indexed="8"/>
      </bottom>
      <diagonal/>
    </border>
    <border>
      <left style="hair">
        <color indexed="44"/>
      </left>
      <right/>
      <top/>
      <bottom style="double">
        <color indexed="8"/>
      </bottom>
      <diagonal/>
    </border>
    <border>
      <left style="hair">
        <color indexed="44"/>
      </left>
      <right style="hair">
        <color indexed="44"/>
      </right>
      <top/>
      <bottom/>
      <diagonal/>
    </border>
    <border>
      <left style="hair">
        <color indexed="44"/>
      </left>
      <right style="hair">
        <color indexed="44"/>
      </right>
      <top style="thin">
        <color indexed="8"/>
      </top>
      <bottom style="double">
        <color indexed="8"/>
      </bottom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/>
      <right/>
      <top style="thin">
        <color indexed="8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thin">
        <color indexed="8"/>
      </top>
      <bottom style="hair">
        <color indexed="44"/>
      </bottom>
      <diagonal/>
    </border>
    <border>
      <left style="hair">
        <color indexed="44"/>
      </left>
      <right/>
      <top style="thin">
        <color indexed="8"/>
      </top>
      <bottom style="hair">
        <color indexed="44"/>
      </bottom>
      <diagonal/>
    </border>
    <border>
      <left/>
      <right style="hair">
        <color indexed="44"/>
      </right>
      <top/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4" fillId="0" borderId="0" xfId="3"/>
    <xf numFmtId="0" fontId="2" fillId="2" borderId="0" xfId="0" applyFont="1" applyFill="1"/>
    <xf numFmtId="0" fontId="2" fillId="2" borderId="0" xfId="0" applyFont="1" applyFill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right"/>
    </xf>
    <xf numFmtId="0" fontId="7" fillId="0" borderId="0" xfId="0" quotePrefix="1" applyFont="1" applyBorder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2" borderId="0" xfId="0" applyFont="1" applyFill="1" applyProtection="1"/>
    <xf numFmtId="6" fontId="4" fillId="2" borderId="0" xfId="2" applyNumberFormat="1" applyFont="1" applyFill="1" applyProtection="1"/>
    <xf numFmtId="9" fontId="4" fillId="2" borderId="0" xfId="4" applyFont="1" applyFill="1" applyProtection="1"/>
    <xf numFmtId="0" fontId="0" fillId="2" borderId="0" xfId="0" applyFill="1"/>
    <xf numFmtId="0" fontId="8" fillId="2" borderId="0" xfId="0" applyFont="1" applyFill="1" applyAlignment="1" applyProtection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 applyProtection="1">
      <alignment horizontal="left"/>
    </xf>
    <xf numFmtId="5" fontId="4" fillId="2" borderId="0" xfId="0" applyNumberFormat="1" applyFont="1" applyFill="1" applyProtection="1"/>
    <xf numFmtId="37" fontId="4" fillId="2" borderId="0" xfId="0" applyNumberFormat="1" applyFont="1" applyFill="1" applyProtection="1"/>
    <xf numFmtId="37" fontId="4" fillId="2" borderId="1" xfId="0" applyNumberFormat="1" applyFont="1" applyFill="1" applyBorder="1" applyProtection="1"/>
    <xf numFmtId="5" fontId="4" fillId="2" borderId="2" xfId="0" applyNumberFormat="1" applyFont="1" applyFill="1" applyBorder="1" applyProtection="1"/>
    <xf numFmtId="0" fontId="4" fillId="2" borderId="0" xfId="0" applyFont="1" applyFill="1"/>
    <xf numFmtId="37" fontId="4" fillId="2" borderId="0" xfId="0" applyNumberFormat="1" applyFont="1" applyFill="1" applyAlignment="1" applyProtection="1">
      <alignment horizontal="centerContinuous"/>
    </xf>
    <xf numFmtId="0" fontId="4" fillId="2" borderId="0" xfId="0" applyFont="1" applyFill="1" applyAlignment="1" applyProtection="1">
      <alignment horizontal="centerContinuous"/>
    </xf>
    <xf numFmtId="0" fontId="4" fillId="2" borderId="1" xfId="0" applyFont="1" applyFill="1" applyBorder="1" applyAlignment="1" applyProtection="1">
      <alignment horizontal="center"/>
    </xf>
    <xf numFmtId="5" fontId="4" fillId="2" borderId="1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0" fontId="3" fillId="0" borderId="0" xfId="0" applyFont="1" applyProtection="1">
      <protection locked="0"/>
    </xf>
    <xf numFmtId="37" fontId="2" fillId="4" borderId="3" xfId="0" applyNumberFormat="1" applyFont="1" applyFill="1" applyBorder="1" applyProtection="1">
      <protection locked="0"/>
    </xf>
    <xf numFmtId="5" fontId="4" fillId="2" borderId="0" xfId="4" applyNumberFormat="1" applyFont="1" applyFill="1" applyProtection="1"/>
    <xf numFmtId="9" fontId="4" fillId="2" borderId="0" xfId="0" applyNumberFormat="1" applyFont="1" applyFill="1" applyProtection="1"/>
    <xf numFmtId="37" fontId="4" fillId="4" borderId="3" xfId="0" applyNumberFormat="1" applyFont="1" applyFill="1" applyBorder="1" applyProtection="1">
      <protection locked="0"/>
    </xf>
    <xf numFmtId="37" fontId="4" fillId="4" borderId="5" xfId="0" applyNumberFormat="1" applyFont="1" applyFill="1" applyBorder="1" applyProtection="1">
      <protection locked="0"/>
    </xf>
    <xf numFmtId="37" fontId="4" fillId="4" borderId="6" xfId="0" applyNumberFormat="1" applyFont="1" applyFill="1" applyBorder="1" applyProtection="1">
      <protection locked="0"/>
    </xf>
    <xf numFmtId="5" fontId="4" fillId="4" borderId="1" xfId="0" applyNumberFormat="1" applyFont="1" applyFill="1" applyBorder="1" applyProtection="1">
      <protection locked="0"/>
    </xf>
    <xf numFmtId="5" fontId="4" fillId="4" borderId="8" xfId="0" applyNumberFormat="1" applyFont="1" applyFill="1" applyBorder="1" applyProtection="1">
      <protection locked="0"/>
    </xf>
    <xf numFmtId="5" fontId="4" fillId="4" borderId="2" xfId="0" applyNumberFormat="1" applyFont="1" applyFill="1" applyBorder="1" applyProtection="1">
      <protection locked="0"/>
    </xf>
    <xf numFmtId="5" fontId="4" fillId="4" borderId="9" xfId="0" applyNumberFormat="1" applyFont="1" applyFill="1" applyBorder="1" applyProtection="1">
      <protection locked="0"/>
    </xf>
    <xf numFmtId="5" fontId="4" fillId="4" borderId="3" xfId="0" applyNumberFormat="1" applyFont="1" applyFill="1" applyBorder="1" applyProtection="1">
      <protection locked="0"/>
    </xf>
    <xf numFmtId="37" fontId="4" fillId="4" borderId="0" xfId="0" applyNumberFormat="1" applyFont="1" applyFill="1" applyProtection="1">
      <protection locked="0"/>
    </xf>
    <xf numFmtId="37" fontId="4" fillId="4" borderId="4" xfId="0" applyNumberFormat="1" applyFont="1" applyFill="1" applyBorder="1" applyProtection="1">
      <protection locked="0"/>
    </xf>
    <xf numFmtId="37" fontId="4" fillId="4" borderId="10" xfId="0" applyNumberFormat="1" applyFont="1" applyFill="1" applyBorder="1" applyProtection="1">
      <protection locked="0"/>
    </xf>
    <xf numFmtId="37" fontId="4" fillId="4" borderId="1" xfId="0" applyNumberFormat="1" applyFont="1" applyFill="1" applyBorder="1" applyProtection="1">
      <protection locked="0"/>
    </xf>
    <xf numFmtId="5" fontId="4" fillId="4" borderId="11" xfId="0" applyNumberFormat="1" applyFont="1" applyFill="1" applyBorder="1" applyProtection="1">
      <protection locked="0"/>
    </xf>
    <xf numFmtId="5" fontId="4" fillId="4" borderId="0" xfId="0" applyNumberFormat="1" applyFont="1" applyFill="1" applyProtection="1">
      <protection locked="0"/>
    </xf>
    <xf numFmtId="37" fontId="4" fillId="4" borderId="7" xfId="0" applyNumberFormat="1" applyFont="1" applyFill="1" applyBorder="1" applyProtection="1">
      <protection locked="0"/>
    </xf>
    <xf numFmtId="37" fontId="4" fillId="4" borderId="8" xfId="0" applyNumberFormat="1" applyFont="1" applyFill="1" applyBorder="1" applyProtection="1">
      <protection locked="0"/>
    </xf>
    <xf numFmtId="37" fontId="4" fillId="4" borderId="12" xfId="0" applyNumberFormat="1" applyFont="1" applyFill="1" applyBorder="1" applyProtection="1">
      <protection locked="0"/>
    </xf>
    <xf numFmtId="5" fontId="2" fillId="4" borderId="13" xfId="0" applyNumberFormat="1" applyFont="1" applyFill="1" applyBorder="1" applyProtection="1">
      <protection locked="0"/>
    </xf>
    <xf numFmtId="5" fontId="4" fillId="4" borderId="14" xfId="0" applyNumberFormat="1" applyFont="1" applyFill="1" applyBorder="1" applyProtection="1">
      <protection locked="0"/>
    </xf>
    <xf numFmtId="5" fontId="4" fillId="4" borderId="13" xfId="0" applyNumberFormat="1" applyFont="1" applyFill="1" applyBorder="1" applyProtection="1">
      <protection locked="0"/>
    </xf>
    <xf numFmtId="5" fontId="4" fillId="4" borderId="15" xfId="0" applyNumberFormat="1" applyFont="1" applyFill="1" applyBorder="1" applyProtection="1">
      <protection locked="0"/>
    </xf>
    <xf numFmtId="37" fontId="4" fillId="4" borderId="13" xfId="0" applyNumberFormat="1" applyFont="1" applyFill="1" applyBorder="1" applyProtection="1">
      <protection locked="0"/>
    </xf>
    <xf numFmtId="37" fontId="4" fillId="4" borderId="2" xfId="0" applyNumberFormat="1" applyFont="1" applyFill="1" applyBorder="1" applyProtection="1">
      <protection locked="0"/>
    </xf>
    <xf numFmtId="6" fontId="4" fillId="4" borderId="0" xfId="2" applyNumberFormat="1" applyFont="1" applyFill="1" applyProtection="1">
      <protection locked="0"/>
    </xf>
    <xf numFmtId="0" fontId="3" fillId="2" borderId="0" xfId="0" applyFont="1" applyFill="1"/>
    <xf numFmtId="0" fontId="3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4" fillId="2" borderId="0" xfId="3" applyFill="1"/>
    <xf numFmtId="0" fontId="0" fillId="0" borderId="0" xfId="0" applyProtection="1"/>
    <xf numFmtId="0" fontId="9" fillId="2" borderId="0" xfId="0" applyFont="1" applyFill="1" applyProtection="1"/>
    <xf numFmtId="9" fontId="4" fillId="2" borderId="0" xfId="2" applyNumberFormat="1" applyFont="1" applyFill="1" applyProtection="1"/>
    <xf numFmtId="42" fontId="4" fillId="2" borderId="0" xfId="2" applyNumberFormat="1" applyFont="1" applyFill="1" applyProtection="1"/>
    <xf numFmtId="42" fontId="4" fillId="2" borderId="0" xfId="1" applyNumberFormat="1" applyFont="1" applyFill="1" applyProtection="1"/>
    <xf numFmtId="42" fontId="4" fillId="2" borderId="0" xfId="0" applyNumberFormat="1" applyFont="1" applyFill="1" applyProtection="1"/>
    <xf numFmtId="0" fontId="3" fillId="2" borderId="0" xfId="0" applyFont="1" applyFill="1" applyAlignment="1" applyProtection="1">
      <alignment horizontal="left"/>
    </xf>
    <xf numFmtId="0" fontId="0" fillId="3" borderId="0" xfId="0" applyFill="1" applyProtection="1"/>
    <xf numFmtId="5" fontId="4" fillId="4" borderId="16" xfId="0" applyNumberFormat="1" applyFont="1" applyFill="1" applyBorder="1" applyProtection="1">
      <protection locked="0"/>
    </xf>
    <xf numFmtId="37" fontId="4" fillId="4" borderId="17" xfId="0" applyNumberFormat="1" applyFont="1" applyFill="1" applyBorder="1" applyProtection="1">
      <protection locked="0"/>
    </xf>
    <xf numFmtId="5" fontId="2" fillId="4" borderId="11" xfId="0" applyNumberFormat="1" applyFont="1" applyFill="1" applyBorder="1" applyProtection="1">
      <protection locked="0"/>
    </xf>
    <xf numFmtId="37" fontId="2" fillId="4" borderId="16" xfId="0" applyNumberFormat="1" applyFont="1" applyFill="1" applyBorder="1" applyProtection="1">
      <protection locked="0"/>
    </xf>
    <xf numFmtId="0" fontId="7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Sheet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H198"/>
  <sheetViews>
    <sheetView showGridLines="0" tabSelected="1" zoomScaleNormal="100" workbookViewId="0">
      <selection activeCell="B45" sqref="B45"/>
    </sheetView>
  </sheetViews>
  <sheetFormatPr defaultRowHeight="12.75"/>
  <cols>
    <col min="1" max="1" width="28.7109375" style="6" customWidth="1"/>
    <col min="2" max="5" width="12.7109375" style="6" customWidth="1"/>
    <col min="6" max="6" width="2.7109375" style="1" customWidth="1"/>
    <col min="7" max="34" width="9.140625" style="1"/>
    <col min="35" max="16384" width="9.140625" style="6"/>
  </cols>
  <sheetData>
    <row r="1" spans="1:7">
      <c r="A1" s="2"/>
      <c r="B1" s="2"/>
      <c r="C1" s="7" t="s">
        <v>0</v>
      </c>
      <c r="D1" s="27" t="s">
        <v>134</v>
      </c>
      <c r="F1" s="2"/>
      <c r="G1" s="2"/>
    </row>
    <row r="2" spans="1:7">
      <c r="A2" s="2"/>
      <c r="B2" s="2"/>
      <c r="C2" s="7" t="s">
        <v>2</v>
      </c>
      <c r="D2" s="27" t="s">
        <v>135</v>
      </c>
      <c r="F2" s="2"/>
      <c r="G2" s="2"/>
    </row>
    <row r="3" spans="1:7">
      <c r="A3" s="2"/>
      <c r="B3" s="2"/>
      <c r="D3" s="8" t="s">
        <v>105</v>
      </c>
      <c r="F3" s="2"/>
      <c r="G3" s="2"/>
    </row>
    <row r="4" spans="1:7">
      <c r="A4" s="2"/>
      <c r="B4" s="2"/>
      <c r="C4" s="2"/>
      <c r="D4" s="60"/>
      <c r="F4" s="2"/>
      <c r="G4" s="2"/>
    </row>
    <row r="5" spans="1:7">
      <c r="A5" s="72" t="s">
        <v>111</v>
      </c>
      <c r="B5" s="72"/>
      <c r="C5" s="72"/>
      <c r="D5" s="72"/>
      <c r="E5" s="72"/>
      <c r="F5" s="5"/>
      <c r="G5" s="2"/>
    </row>
    <row r="6" spans="1:7">
      <c r="A6" s="73" t="s">
        <v>42</v>
      </c>
      <c r="B6" s="73"/>
      <c r="C6" s="73"/>
      <c r="D6" s="73"/>
      <c r="E6" s="73"/>
      <c r="F6" s="5"/>
      <c r="G6" s="2"/>
    </row>
    <row r="7" spans="1:7">
      <c r="A7" s="10"/>
      <c r="B7" s="10"/>
      <c r="C7" s="10"/>
      <c r="D7" s="10"/>
      <c r="E7" s="10"/>
      <c r="F7" s="5"/>
      <c r="G7" s="2"/>
    </row>
    <row r="8" spans="1:7">
      <c r="A8" s="10"/>
      <c r="B8" s="24" t="s">
        <v>40</v>
      </c>
      <c r="C8" s="24" t="s">
        <v>41</v>
      </c>
      <c r="D8" s="24" t="s">
        <v>43</v>
      </c>
      <c r="E8" s="25" t="s">
        <v>45</v>
      </c>
      <c r="F8" s="5"/>
      <c r="G8" s="2"/>
    </row>
    <row r="9" spans="1:7">
      <c r="A9" s="66" t="s">
        <v>126</v>
      </c>
      <c r="B9" s="10"/>
      <c r="C9" s="10"/>
      <c r="D9" s="10"/>
      <c r="E9" s="10"/>
      <c r="F9" s="5"/>
      <c r="G9" s="2"/>
    </row>
    <row r="10" spans="1:7">
      <c r="A10" s="16" t="s">
        <v>48</v>
      </c>
      <c r="B10" s="31">
        <v>65000</v>
      </c>
      <c r="C10" s="32">
        <v>100000</v>
      </c>
      <c r="D10" s="31">
        <v>50000</v>
      </c>
      <c r="E10" s="33">
        <v>215000</v>
      </c>
      <c r="F10" s="5"/>
      <c r="G10" s="2"/>
    </row>
    <row r="11" spans="1:7">
      <c r="A11" s="16" t="s">
        <v>102</v>
      </c>
      <c r="B11" s="34">
        <v>10</v>
      </c>
      <c r="C11" s="34">
        <v>10</v>
      </c>
      <c r="D11" s="34">
        <v>10</v>
      </c>
      <c r="E11" s="35">
        <v>10</v>
      </c>
      <c r="F11" s="5"/>
      <c r="G11" s="2"/>
    </row>
    <row r="12" spans="1:7" ht="13.5" thickBot="1">
      <c r="A12" s="16" t="s">
        <v>95</v>
      </c>
      <c r="B12" s="37">
        <f t="shared" ref="B12:D12" si="0">B10*B11</f>
        <v>650000</v>
      </c>
      <c r="C12" s="37">
        <f t="shared" si="0"/>
        <v>1000000</v>
      </c>
      <c r="D12" s="37">
        <f t="shared" si="0"/>
        <v>500000</v>
      </c>
      <c r="E12" s="37">
        <f>E10*E11</f>
        <v>2150000</v>
      </c>
      <c r="F12" s="5"/>
      <c r="G12" s="2"/>
    </row>
    <row r="13" spans="1:7" ht="13.5" thickTop="1">
      <c r="A13" s="10"/>
      <c r="B13" s="57" t="str">
        <f>IF(B12="","",IF(B12=650000,"Correct!","Try again!"))</f>
        <v>Correct!</v>
      </c>
      <c r="C13" s="57" t="str">
        <f>IF(C12="","",IF(C12=1000000,"Correct!","Try again!"))</f>
        <v>Correct!</v>
      </c>
      <c r="D13" s="57" t="str">
        <f>IF(D12="","",IF(D12=500000,"Correct!","Try again!"))</f>
        <v>Correct!</v>
      </c>
      <c r="E13" s="57" t="str">
        <f>IF(E12="","",IF(E12=2150000,"Correct!","Try again!"))</f>
        <v>Correct!</v>
      </c>
      <c r="F13" s="5"/>
      <c r="G13" s="2"/>
    </row>
    <row r="14" spans="1:7">
      <c r="A14" s="66" t="s">
        <v>127</v>
      </c>
      <c r="B14" s="18"/>
      <c r="C14" s="18"/>
      <c r="D14" s="18"/>
      <c r="E14" s="18"/>
      <c r="F14" s="5"/>
      <c r="G14" s="2"/>
    </row>
    <row r="15" spans="1:7">
      <c r="A15" s="16" t="s">
        <v>50</v>
      </c>
      <c r="B15" s="68">
        <v>26000</v>
      </c>
      <c r="C15" s="18"/>
      <c r="D15" s="18"/>
      <c r="E15" s="38">
        <f>B15</f>
        <v>26000</v>
      </c>
      <c r="F15" s="5"/>
      <c r="G15" s="2"/>
    </row>
    <row r="16" spans="1:7">
      <c r="A16" s="16" t="s">
        <v>51</v>
      </c>
      <c r="B16" s="68">
        <v>40000</v>
      </c>
      <c r="C16" s="28">
        <v>100000</v>
      </c>
      <c r="D16" s="18"/>
      <c r="E16" s="31">
        <f>B16+C16</f>
        <v>140000</v>
      </c>
      <c r="F16" s="5"/>
      <c r="G16" s="2"/>
    </row>
    <row r="17" spans="1:7">
      <c r="A17" s="16" t="s">
        <v>52</v>
      </c>
      <c r="B17" s="68">
        <f>B12*20%</f>
        <v>130000</v>
      </c>
      <c r="C17" s="40">
        <f>B12*70%</f>
        <v>455000</v>
      </c>
      <c r="D17" s="41">
        <f>B12*20%</f>
        <v>130000</v>
      </c>
      <c r="E17" s="39">
        <f>B17+C17+D17</f>
        <v>715000</v>
      </c>
      <c r="F17" s="5"/>
      <c r="G17" s="2"/>
    </row>
    <row r="18" spans="1:7">
      <c r="A18" s="16" t="s">
        <v>53</v>
      </c>
      <c r="B18" s="18"/>
      <c r="C18" s="39">
        <f>C12*20%</f>
        <v>200000</v>
      </c>
      <c r="D18" s="41">
        <f>C12*70%</f>
        <v>700000</v>
      </c>
      <c r="E18" s="39">
        <f>SUM(B18:D18)</f>
        <v>900000</v>
      </c>
      <c r="F18" s="5"/>
      <c r="G18" s="2"/>
    </row>
    <row r="19" spans="1:7">
      <c r="A19" s="16" t="s">
        <v>54</v>
      </c>
      <c r="B19" s="19"/>
      <c r="C19" s="19"/>
      <c r="D19" s="41">
        <f>D12*20%</f>
        <v>100000</v>
      </c>
      <c r="E19" s="39">
        <f>SUM(B19:D19)</f>
        <v>100000</v>
      </c>
      <c r="F19" s="5"/>
      <c r="G19" s="2"/>
    </row>
    <row r="20" spans="1:7" ht="13.5" thickBot="1">
      <c r="A20" s="16" t="s">
        <v>31</v>
      </c>
      <c r="B20" s="36">
        <f>B15+B16+B17</f>
        <v>196000</v>
      </c>
      <c r="C20" s="70">
        <f>C16+C17+C18</f>
        <v>755000</v>
      </c>
      <c r="D20" s="36">
        <f>D17+D18+D19</f>
        <v>930000</v>
      </c>
      <c r="E20" s="37">
        <f>B20+C20+D20</f>
        <v>1881000</v>
      </c>
      <c r="F20" s="5"/>
      <c r="G20" s="2"/>
    </row>
    <row r="21" spans="1:7" ht="13.5" thickTop="1">
      <c r="A21" s="10"/>
      <c r="B21" s="57" t="str">
        <f>IF(B20="","",IF(B20=436000,"Correct!","Try again!"))</f>
        <v>Try again!</v>
      </c>
      <c r="C21" s="57" t="str">
        <f>IF(C20="","",IF(C20=695000,"Correct!","Try again!"))</f>
        <v>Try again!</v>
      </c>
      <c r="D21" s="57" t="str">
        <f>IF(D20="","",IF(D20=865000,"Correct!","Try again!"))</f>
        <v>Try again!</v>
      </c>
      <c r="E21" s="57" t="str">
        <f>IF(E20="","",IF(E20=1996000,"Correct!","Try again!"))</f>
        <v>Try again!</v>
      </c>
      <c r="F21" s="5"/>
      <c r="G21" s="2"/>
    </row>
    <row r="22" spans="1:7">
      <c r="A22" s="66" t="s">
        <v>128</v>
      </c>
      <c r="B22" s="18"/>
      <c r="C22" s="18"/>
      <c r="D22" s="18"/>
      <c r="E22" s="18"/>
      <c r="F22" s="5"/>
      <c r="G22" s="2"/>
    </row>
    <row r="23" spans="1:7">
      <c r="A23" s="16" t="s">
        <v>130</v>
      </c>
      <c r="B23" s="31">
        <f>B10</f>
        <v>65000</v>
      </c>
      <c r="C23" s="32">
        <f>C10</f>
        <v>100000</v>
      </c>
      <c r="D23" s="31">
        <f>D10</f>
        <v>50000</v>
      </c>
      <c r="E23" s="33">
        <f>SUM(B23:D23)</f>
        <v>215000</v>
      </c>
      <c r="F23" s="5"/>
      <c r="G23" s="2"/>
    </row>
    <row r="24" spans="1:7">
      <c r="A24" s="16" t="s">
        <v>131</v>
      </c>
      <c r="B24" s="42">
        <f>C23*40%</f>
        <v>40000</v>
      </c>
      <c r="C24" s="45">
        <f>D23*40%</f>
        <v>20000</v>
      </c>
      <c r="D24" s="42">
        <f>30000*40%</f>
        <v>12000</v>
      </c>
      <c r="E24" s="46">
        <f>D24</f>
        <v>12000</v>
      </c>
      <c r="F24" s="5"/>
      <c r="G24" s="2"/>
    </row>
    <row r="25" spans="1:7">
      <c r="A25" s="16" t="s">
        <v>55</v>
      </c>
      <c r="B25" s="31">
        <f>SUM(B23:B24)</f>
        <v>105000</v>
      </c>
      <c r="C25" s="32">
        <f>SUM(C23:C24)</f>
        <v>120000</v>
      </c>
      <c r="D25" s="32">
        <f>SUM(D23:D24)</f>
        <v>62000</v>
      </c>
      <c r="E25" s="33">
        <f>SUM(E23:E24)</f>
        <v>227000</v>
      </c>
      <c r="F25" s="5"/>
      <c r="G25" s="2"/>
    </row>
    <row r="26" spans="1:7">
      <c r="A26" s="16" t="s">
        <v>56</v>
      </c>
      <c r="B26" s="42">
        <f>104000/4</f>
        <v>26000</v>
      </c>
      <c r="C26" s="45">
        <f>B24</f>
        <v>40000</v>
      </c>
      <c r="D26" s="42">
        <f>C24</f>
        <v>20000</v>
      </c>
      <c r="E26" s="46">
        <f>B26</f>
        <v>26000</v>
      </c>
      <c r="F26" s="5"/>
      <c r="G26" s="2"/>
    </row>
    <row r="27" spans="1:7">
      <c r="A27" s="16" t="s">
        <v>57</v>
      </c>
      <c r="B27" s="31">
        <f>B25-B26</f>
        <v>79000</v>
      </c>
      <c r="C27" s="31">
        <f>C25-C26</f>
        <v>80000</v>
      </c>
      <c r="D27" s="31">
        <f>D25-D26</f>
        <v>42000</v>
      </c>
      <c r="E27" s="31">
        <f>E25-E26</f>
        <v>201000</v>
      </c>
      <c r="F27" s="5"/>
      <c r="G27" s="2"/>
    </row>
    <row r="28" spans="1:7">
      <c r="A28" s="16" t="s">
        <v>58</v>
      </c>
      <c r="B28" s="34">
        <v>4</v>
      </c>
      <c r="C28" s="34">
        <v>4</v>
      </c>
      <c r="D28" s="34">
        <v>4</v>
      </c>
      <c r="E28" s="34">
        <v>4</v>
      </c>
      <c r="F28" s="5"/>
      <c r="G28" s="2"/>
    </row>
    <row r="29" spans="1:7" ht="13.5" thickBot="1">
      <c r="A29" s="16" t="s">
        <v>96</v>
      </c>
      <c r="B29" s="36">
        <f>B27*B28</f>
        <v>316000</v>
      </c>
      <c r="C29" s="36">
        <f>C27*C28</f>
        <v>320000</v>
      </c>
      <c r="D29" s="36">
        <f>D27*D28</f>
        <v>168000</v>
      </c>
      <c r="E29" s="36">
        <f>E27*E28</f>
        <v>804000</v>
      </c>
      <c r="F29" s="5"/>
      <c r="G29" s="2"/>
    </row>
    <row r="30" spans="1:7" ht="13.5" thickTop="1">
      <c r="A30" s="10"/>
      <c r="B30" s="57" t="str">
        <f>IF(B29="","",IF(B29=316000,"Correct!","Try again!"))</f>
        <v>Correct!</v>
      </c>
      <c r="C30" s="57" t="str">
        <f>IF(C29="","",IF(C29=320000,"Correct!","Try again!"))</f>
        <v>Correct!</v>
      </c>
      <c r="D30" s="57" t="str">
        <f>IF(D29="","",IF(D29=168000,"Correct!","Try again!"))</f>
        <v>Correct!</v>
      </c>
      <c r="E30" s="57" t="str">
        <f>IF(E29="","",IF(E29=804000,"Correct!","Try again!"))</f>
        <v>Correct!</v>
      </c>
      <c r="F30" s="5"/>
      <c r="G30" s="2"/>
    </row>
    <row r="31" spans="1:7">
      <c r="A31" s="66" t="s">
        <v>129</v>
      </c>
      <c r="B31" s="18"/>
      <c r="C31" s="18"/>
      <c r="D31" s="18"/>
      <c r="E31" s="18"/>
      <c r="F31" s="5"/>
      <c r="G31" s="2"/>
    </row>
    <row r="32" spans="1:7">
      <c r="A32" s="16" t="s">
        <v>10</v>
      </c>
      <c r="B32" s="31">
        <v>100000</v>
      </c>
      <c r="C32" s="18"/>
      <c r="D32" s="18"/>
      <c r="E32" s="31">
        <f>SUM(B32)</f>
        <v>100000</v>
      </c>
      <c r="F32" s="5"/>
      <c r="G32" s="2"/>
    </row>
    <row r="33" spans="1:7">
      <c r="A33" s="16" t="s">
        <v>59</v>
      </c>
      <c r="B33" s="39">
        <f>B29*0.5</f>
        <v>158000</v>
      </c>
      <c r="C33" s="33">
        <f>SUM(B29*0.5)</f>
        <v>158000</v>
      </c>
      <c r="D33" s="18"/>
      <c r="E33" s="40">
        <f>SUM(B33+C33)</f>
        <v>316000</v>
      </c>
      <c r="F33" s="5"/>
      <c r="G33" s="2"/>
    </row>
    <row r="34" spans="1:7">
      <c r="A34" s="16" t="s">
        <v>60</v>
      </c>
      <c r="B34" s="18"/>
      <c r="C34" s="39">
        <f>SUM(C29*0.5)</f>
        <v>160000</v>
      </c>
      <c r="D34" s="47">
        <f>C29*0.5</f>
        <v>160000</v>
      </c>
      <c r="E34" s="47">
        <f>SUM(C34:D34)</f>
        <v>320000</v>
      </c>
      <c r="F34" s="5"/>
      <c r="G34" s="2"/>
    </row>
    <row r="35" spans="1:7">
      <c r="A35" s="16" t="s">
        <v>28</v>
      </c>
      <c r="B35" s="19"/>
      <c r="C35" s="19"/>
      <c r="D35" s="46">
        <f>SUM(D29*0.5)</f>
        <v>84000</v>
      </c>
      <c r="E35" s="46">
        <f>SUM(D35)</f>
        <v>84000</v>
      </c>
      <c r="F35" s="5"/>
      <c r="G35" s="2"/>
    </row>
    <row r="36" spans="1:7" ht="13.5" thickBot="1">
      <c r="A36" s="16" t="s">
        <v>29</v>
      </c>
      <c r="B36" s="36">
        <f>SUM(B32:B33)</f>
        <v>258000</v>
      </c>
      <c r="C36" s="43">
        <v>318000</v>
      </c>
      <c r="D36" s="36">
        <f>SUM(D34:D35)</f>
        <v>244000</v>
      </c>
      <c r="E36" s="37">
        <f>SUM(E32:E35)</f>
        <v>820000</v>
      </c>
      <c r="F36" s="5"/>
      <c r="G36" s="2"/>
    </row>
    <row r="37" spans="1:7" ht="13.5" thickTop="1">
      <c r="A37" s="16"/>
      <c r="B37" s="57" t="str">
        <f>IF(B36="","",IF(B36=258000,"Correct!","Try again!"))</f>
        <v>Correct!</v>
      </c>
      <c r="C37" s="57" t="str">
        <f>IF(C36="","",IF(C36=318000,"Correct!","Try again!"))</f>
        <v>Correct!</v>
      </c>
      <c r="D37" s="57" t="str">
        <f>IF(D36="","",IF(D36=244000,"Correct!","Try again!"))</f>
        <v>Correct!</v>
      </c>
      <c r="E37" s="57" t="str">
        <f>IF(E36="","",IF(E36=820000,"Correct!","Try again!"))</f>
        <v>Correct!</v>
      </c>
      <c r="F37" s="5"/>
      <c r="G37" s="2"/>
    </row>
    <row r="38" spans="1:7">
      <c r="A38" s="67"/>
      <c r="B38" s="67"/>
      <c r="C38" s="67"/>
      <c r="D38" s="26"/>
      <c r="E38" s="26"/>
      <c r="F38" s="2"/>
      <c r="G38" s="2"/>
    </row>
    <row r="39" spans="1:7">
      <c r="A39" s="61" t="s">
        <v>107</v>
      </c>
      <c r="B39" s="58"/>
      <c r="C39" s="58"/>
      <c r="D39" s="10"/>
      <c r="E39" s="10"/>
      <c r="F39" s="5"/>
      <c r="G39" s="2"/>
    </row>
    <row r="40" spans="1:7">
      <c r="A40" s="72" t="s">
        <v>111</v>
      </c>
      <c r="B40" s="72"/>
      <c r="C40" s="72"/>
      <c r="D40" s="72"/>
      <c r="E40" s="72"/>
      <c r="F40" s="5"/>
      <c r="G40" s="2"/>
    </row>
    <row r="41" spans="1:7">
      <c r="A41" s="73" t="s">
        <v>1</v>
      </c>
      <c r="B41" s="73"/>
      <c r="C41" s="73"/>
      <c r="D41" s="73"/>
      <c r="E41" s="73"/>
      <c r="F41" s="5"/>
      <c r="G41" s="2"/>
    </row>
    <row r="42" spans="1:7">
      <c r="A42" s="73" t="s">
        <v>66</v>
      </c>
      <c r="B42" s="73"/>
      <c r="C42" s="73"/>
      <c r="D42" s="73"/>
      <c r="E42" s="73"/>
      <c r="F42" s="5"/>
      <c r="G42" s="2"/>
    </row>
    <row r="43" spans="1:7">
      <c r="A43" s="10"/>
      <c r="B43" s="10"/>
      <c r="C43" s="10"/>
      <c r="D43" s="10"/>
      <c r="E43" s="10"/>
      <c r="F43" s="5"/>
      <c r="G43" s="2"/>
    </row>
    <row r="44" spans="1:7">
      <c r="A44" s="10"/>
      <c r="B44" s="24" t="s">
        <v>40</v>
      </c>
      <c r="C44" s="24" t="s">
        <v>41</v>
      </c>
      <c r="D44" s="24" t="s">
        <v>43</v>
      </c>
      <c r="E44" s="25" t="s">
        <v>45</v>
      </c>
      <c r="F44" s="5"/>
      <c r="G44" s="2"/>
    </row>
    <row r="45" spans="1:7">
      <c r="A45" s="16" t="s">
        <v>13</v>
      </c>
      <c r="B45" s="48">
        <v>74000</v>
      </c>
      <c r="C45" s="49">
        <v>50000</v>
      </c>
      <c r="D45" s="50">
        <v>50000</v>
      </c>
      <c r="E45" s="51">
        <f>SUM(B45:D45)</f>
        <v>174000</v>
      </c>
      <c r="F45" s="5"/>
      <c r="G45" s="2"/>
    </row>
    <row r="46" spans="1:7">
      <c r="A46" s="16" t="s">
        <v>14</v>
      </c>
      <c r="B46" s="42">
        <f>B20</f>
        <v>196000</v>
      </c>
      <c r="C46" s="42">
        <f t="shared" ref="C46:D46" si="1">C20</f>
        <v>755000</v>
      </c>
      <c r="D46" s="42">
        <f t="shared" si="1"/>
        <v>930000</v>
      </c>
      <c r="E46" s="42">
        <f>E20</f>
        <v>1881000</v>
      </c>
      <c r="F46" s="5"/>
      <c r="G46" s="2"/>
    </row>
    <row r="47" spans="1:7">
      <c r="A47" s="16" t="s">
        <v>15</v>
      </c>
      <c r="B47" s="42">
        <f>SUM(B45:B46)</f>
        <v>270000</v>
      </c>
      <c r="C47" s="45">
        <f>SUM(C45:C46)</f>
        <v>805000</v>
      </c>
      <c r="D47" s="45">
        <f t="shared" ref="D47:E47" si="2">SUM(D45:D46)</f>
        <v>980000</v>
      </c>
      <c r="E47" s="45">
        <f t="shared" si="2"/>
        <v>2055000</v>
      </c>
      <c r="F47" s="5"/>
      <c r="G47" s="2"/>
    </row>
    <row r="48" spans="1:7">
      <c r="A48" s="16" t="s">
        <v>16</v>
      </c>
      <c r="B48" s="18"/>
      <c r="C48" s="18"/>
      <c r="D48" s="18"/>
      <c r="E48" s="18"/>
      <c r="F48" s="5"/>
      <c r="G48" s="2"/>
    </row>
    <row r="49" spans="1:7">
      <c r="A49" s="16" t="s">
        <v>109</v>
      </c>
      <c r="B49" s="39">
        <f>B36</f>
        <v>258000</v>
      </c>
      <c r="C49" s="39">
        <f t="shared" ref="C49:E49" si="3">C36</f>
        <v>318000</v>
      </c>
      <c r="D49" s="39">
        <f t="shared" si="3"/>
        <v>244000</v>
      </c>
      <c r="E49" s="39">
        <f t="shared" si="3"/>
        <v>820000</v>
      </c>
      <c r="F49" s="5"/>
      <c r="G49" s="2"/>
    </row>
    <row r="50" spans="1:7">
      <c r="A50" s="16" t="s">
        <v>114</v>
      </c>
      <c r="B50" s="40">
        <v>200000</v>
      </c>
      <c r="C50" s="39">
        <v>200000</v>
      </c>
      <c r="D50" s="39">
        <v>200000</v>
      </c>
      <c r="E50" s="47">
        <f>SUM(B50:D50)</f>
        <v>600000</v>
      </c>
      <c r="F50" s="5"/>
      <c r="G50" s="2"/>
    </row>
    <row r="51" spans="1:7">
      <c r="A51" s="16" t="s">
        <v>115</v>
      </c>
      <c r="B51" s="40">
        <v>18000</v>
      </c>
      <c r="C51" s="39">
        <v>18000</v>
      </c>
      <c r="D51" s="39">
        <v>18000</v>
      </c>
      <c r="E51" s="47">
        <f>SUM(B51:D51)</f>
        <v>54000</v>
      </c>
      <c r="F51" s="5"/>
      <c r="G51" s="2"/>
    </row>
    <row r="52" spans="1:7">
      <c r="A52" s="16" t="s">
        <v>116</v>
      </c>
      <c r="B52" s="40">
        <v>106000</v>
      </c>
      <c r="C52" s="39">
        <v>106000</v>
      </c>
      <c r="D52" s="39">
        <v>106000</v>
      </c>
      <c r="E52" s="47">
        <f>SUM(B52:D52)</f>
        <v>318000</v>
      </c>
      <c r="F52" s="5"/>
      <c r="G52" s="2"/>
    </row>
    <row r="53" spans="1:7">
      <c r="A53" s="16" t="s">
        <v>132</v>
      </c>
      <c r="B53" s="69">
        <f>B12*4%</f>
        <v>26000</v>
      </c>
      <c r="C53" s="69">
        <f>C12*4%</f>
        <v>40000</v>
      </c>
      <c r="D53" s="69">
        <f>D12*4%</f>
        <v>20000</v>
      </c>
      <c r="E53" s="69">
        <f>SUM(B53:D53)</f>
        <v>86000</v>
      </c>
      <c r="F53" s="5"/>
      <c r="G53" s="2"/>
    </row>
    <row r="54" spans="1:7">
      <c r="A54" s="16" t="s">
        <v>67</v>
      </c>
      <c r="B54" s="40">
        <v>7000</v>
      </c>
      <c r="C54" s="39">
        <v>7000</v>
      </c>
      <c r="D54" s="39">
        <v>7000</v>
      </c>
      <c r="E54" s="47">
        <f>SUM(B54:D54)</f>
        <v>21000</v>
      </c>
      <c r="F54" s="5"/>
      <c r="G54" s="2"/>
    </row>
    <row r="55" spans="1:7">
      <c r="A55" s="16" t="s">
        <v>69</v>
      </c>
      <c r="B55" s="40"/>
      <c r="C55" s="39">
        <v>16000</v>
      </c>
      <c r="D55" s="39">
        <v>40000</v>
      </c>
      <c r="E55" s="47">
        <f>SUM(C55:D55)</f>
        <v>56000</v>
      </c>
      <c r="F55" s="5"/>
      <c r="G55" s="2"/>
    </row>
    <row r="56" spans="1:7">
      <c r="A56" s="16" t="s">
        <v>68</v>
      </c>
      <c r="B56" s="42">
        <v>15000</v>
      </c>
      <c r="C56" s="45"/>
      <c r="D56" s="42"/>
      <c r="E56" s="42">
        <f>SUM(B56:D56)</f>
        <v>15000</v>
      </c>
      <c r="F56" s="5"/>
      <c r="G56" s="2"/>
    </row>
    <row r="57" spans="1:7">
      <c r="A57" s="16" t="s">
        <v>33</v>
      </c>
      <c r="B57" s="42">
        <f>SUM(B49:B56)</f>
        <v>630000</v>
      </c>
      <c r="C57" s="45">
        <f>SUM(C49:C56)</f>
        <v>705000</v>
      </c>
      <c r="D57" s="42">
        <f>SUM(D49:D56)</f>
        <v>635000</v>
      </c>
      <c r="E57" s="46">
        <f>SUM(B57:D57)</f>
        <v>1970000</v>
      </c>
      <c r="F57" s="5"/>
      <c r="G57" s="2"/>
    </row>
    <row r="58" spans="1:7">
      <c r="A58" s="16" t="s">
        <v>70</v>
      </c>
      <c r="B58" s="18"/>
      <c r="C58" s="18"/>
      <c r="D58" s="18"/>
      <c r="E58" s="18"/>
      <c r="F58" s="5"/>
      <c r="G58" s="2"/>
    </row>
    <row r="59" spans="1:7">
      <c r="A59" s="16" t="s">
        <v>71</v>
      </c>
      <c r="B59" s="42">
        <f>B47-B57</f>
        <v>-360000</v>
      </c>
      <c r="C59" s="42">
        <f>C47-C57</f>
        <v>100000</v>
      </c>
      <c r="D59" s="42">
        <f>D47-D57</f>
        <v>345000</v>
      </c>
      <c r="E59" s="42">
        <f>E47-E57</f>
        <v>85000</v>
      </c>
      <c r="F59" s="5"/>
      <c r="G59" s="2"/>
    </row>
    <row r="60" spans="1:7">
      <c r="A60" s="16" t="s">
        <v>17</v>
      </c>
      <c r="B60" s="18"/>
      <c r="C60" s="18"/>
      <c r="D60" s="18"/>
      <c r="E60" s="18"/>
      <c r="F60" s="5"/>
      <c r="G60" s="2"/>
    </row>
    <row r="61" spans="1:7">
      <c r="A61" s="16" t="s">
        <v>110</v>
      </c>
      <c r="B61" s="71">
        <v>170000</v>
      </c>
      <c r="C61" s="71">
        <v>10000</v>
      </c>
      <c r="D61" s="71"/>
      <c r="E61" s="31">
        <f>SUM(B61:D61)</f>
        <v>180000</v>
      </c>
      <c r="F61" s="5"/>
      <c r="G61" s="2"/>
    </row>
    <row r="62" spans="1:7">
      <c r="A62" s="16" t="s">
        <v>32</v>
      </c>
      <c r="B62" s="31"/>
      <c r="C62" s="31"/>
      <c r="D62" s="31">
        <v>180000</v>
      </c>
      <c r="E62" s="31">
        <f>SUM(D62)</f>
        <v>180000</v>
      </c>
      <c r="F62" s="5"/>
      <c r="G62" s="2"/>
    </row>
    <row r="63" spans="1:7">
      <c r="A63" s="16" t="s">
        <v>18</v>
      </c>
      <c r="B63" s="42"/>
      <c r="C63" s="42"/>
      <c r="D63" s="42">
        <f>170000*12%*3/12+10000*12%*2/12</f>
        <v>5300</v>
      </c>
      <c r="E63" s="42">
        <f>D63</f>
        <v>5300</v>
      </c>
      <c r="F63" s="5"/>
      <c r="G63" s="2"/>
    </row>
    <row r="64" spans="1:7">
      <c r="A64" s="16" t="s">
        <v>30</v>
      </c>
      <c r="B64" s="42">
        <f>SUM(B61:B63)</f>
        <v>170000</v>
      </c>
      <c r="C64" s="42">
        <f>SUM(C61:C63)</f>
        <v>10000</v>
      </c>
      <c r="D64" s="42">
        <f>D62-D63</f>
        <v>174700</v>
      </c>
      <c r="E64" s="42">
        <f>SUM(E61:E63)</f>
        <v>365300</v>
      </c>
      <c r="F64" s="5"/>
      <c r="G64" s="2"/>
    </row>
    <row r="65" spans="1:7" ht="13.5" thickBot="1">
      <c r="A65" s="16" t="s">
        <v>19</v>
      </c>
      <c r="B65" s="36">
        <f>B59-B64</f>
        <v>-530000</v>
      </c>
      <c r="C65" s="36">
        <f>C59-C64</f>
        <v>90000</v>
      </c>
      <c r="D65" s="36">
        <f>D59+D64</f>
        <v>519700</v>
      </c>
      <c r="E65" s="36">
        <f t="shared" ref="E65" si="4">SUM(B65:D65)</f>
        <v>79700</v>
      </c>
      <c r="F65" s="5"/>
      <c r="G65" s="2"/>
    </row>
    <row r="66" spans="1:7" ht="13.5" thickTop="1">
      <c r="A66" s="10"/>
      <c r="B66" s="57" t="str">
        <f>IF(B65="","",IF(B65=50000,"Correct!","Try again!"))</f>
        <v>Try again!</v>
      </c>
      <c r="C66" s="57" t="str">
        <f>IF(C65="","",IF(C65=50000,"Correct!","Try again!"))</f>
        <v>Try again!</v>
      </c>
      <c r="D66" s="57" t="str">
        <f>IF(D65="","",IF(D65=94700,"Correct!","Try again!"))</f>
        <v>Try again!</v>
      </c>
      <c r="E66" s="57" t="str">
        <f>IF(E65="","",IF(E65=94700,"Correct!","Try again!"))</f>
        <v>Try again!</v>
      </c>
      <c r="F66" s="5"/>
      <c r="G66" s="2"/>
    </row>
    <row r="67" spans="1:7">
      <c r="A67" s="67"/>
      <c r="B67" s="67"/>
      <c r="C67" s="67"/>
      <c r="D67" s="26"/>
      <c r="E67" s="26"/>
      <c r="F67" s="2"/>
      <c r="G67" s="2"/>
    </row>
    <row r="68" spans="1:7">
      <c r="A68" s="61" t="s">
        <v>108</v>
      </c>
      <c r="B68" s="58"/>
      <c r="C68" s="58"/>
      <c r="D68" s="10"/>
      <c r="E68" s="26"/>
      <c r="F68" s="2"/>
      <c r="G68" s="2"/>
    </row>
    <row r="69" spans="1:7">
      <c r="A69" s="72" t="s">
        <v>111</v>
      </c>
      <c r="B69" s="72"/>
      <c r="C69" s="72"/>
      <c r="D69" s="58"/>
      <c r="E69" s="67"/>
      <c r="F69" s="2"/>
      <c r="G69" s="2"/>
    </row>
    <row r="70" spans="1:7">
      <c r="A70" s="73" t="s">
        <v>3</v>
      </c>
      <c r="B70" s="73"/>
      <c r="C70" s="73"/>
      <c r="D70" s="58"/>
      <c r="E70" s="67"/>
      <c r="F70" s="2"/>
      <c r="G70" s="2"/>
    </row>
    <row r="71" spans="1:7">
      <c r="A71" s="73" t="s">
        <v>66</v>
      </c>
      <c r="B71" s="73"/>
      <c r="C71" s="73"/>
      <c r="D71" s="58"/>
      <c r="E71" s="67"/>
      <c r="F71" s="2"/>
      <c r="G71" s="2"/>
    </row>
    <row r="72" spans="1:7">
      <c r="A72" s="10"/>
      <c r="B72" s="10"/>
      <c r="C72" s="10"/>
      <c r="D72" s="58"/>
      <c r="E72" s="67"/>
      <c r="F72" s="2"/>
      <c r="G72" s="2"/>
    </row>
    <row r="73" spans="1:7" ht="13.5" thickBot="1">
      <c r="A73" s="16" t="s">
        <v>72</v>
      </c>
      <c r="B73" s="18"/>
      <c r="C73" s="53">
        <f>E10</f>
        <v>215000</v>
      </c>
      <c r="D73" s="58"/>
      <c r="E73" s="67"/>
      <c r="F73" s="2"/>
      <c r="G73" s="2"/>
    </row>
    <row r="74" spans="1:7" ht="13.5" thickTop="1">
      <c r="A74" s="16" t="s">
        <v>20</v>
      </c>
      <c r="B74" s="18"/>
      <c r="C74" s="54">
        <f>E12</f>
        <v>2150000</v>
      </c>
      <c r="D74" s="58"/>
      <c r="E74" s="67"/>
      <c r="F74" s="2"/>
      <c r="G74" s="2"/>
    </row>
    <row r="75" spans="1:7">
      <c r="A75" s="16" t="s">
        <v>103</v>
      </c>
      <c r="B75" s="18"/>
      <c r="C75" s="18"/>
      <c r="D75" s="58"/>
      <c r="E75" s="67"/>
      <c r="F75" s="2"/>
      <c r="G75" s="2"/>
    </row>
    <row r="76" spans="1:7">
      <c r="A76" s="16" t="s">
        <v>21</v>
      </c>
      <c r="B76" s="31">
        <f>E10*40%</f>
        <v>86000</v>
      </c>
      <c r="C76" s="18"/>
      <c r="D76" s="58"/>
      <c r="E76" s="67"/>
      <c r="F76" s="2"/>
      <c r="G76" s="2"/>
    </row>
    <row r="77" spans="1:7">
      <c r="A77" s="16" t="s">
        <v>73</v>
      </c>
      <c r="B77" s="42">
        <f>E53</f>
        <v>86000</v>
      </c>
      <c r="C77" s="46">
        <f>SUM(B76:B77)</f>
        <v>172000</v>
      </c>
      <c r="D77" s="58"/>
      <c r="E77" s="67"/>
      <c r="F77" s="2"/>
      <c r="G77" s="2"/>
    </row>
    <row r="78" spans="1:7">
      <c r="A78" s="16" t="s">
        <v>74</v>
      </c>
      <c r="B78" s="18"/>
      <c r="C78" s="39">
        <f>C74-C77</f>
        <v>1978000</v>
      </c>
      <c r="D78" s="58"/>
      <c r="E78" s="67"/>
      <c r="F78" s="2"/>
      <c r="G78" s="2"/>
    </row>
    <row r="79" spans="1:7">
      <c r="A79" s="16" t="s">
        <v>104</v>
      </c>
      <c r="B79" s="18"/>
      <c r="C79" s="18"/>
      <c r="D79" s="58"/>
      <c r="E79" s="67"/>
      <c r="F79" s="2"/>
      <c r="G79" s="2"/>
    </row>
    <row r="80" spans="1:7">
      <c r="A80" s="16" t="s">
        <v>114</v>
      </c>
      <c r="B80" s="39">
        <v>200000</v>
      </c>
      <c r="C80" s="18"/>
      <c r="D80" s="58"/>
      <c r="E80" s="67"/>
      <c r="F80" s="2"/>
      <c r="G80" s="2"/>
    </row>
    <row r="81" spans="1:7">
      <c r="A81" s="16" t="s">
        <v>115</v>
      </c>
      <c r="B81" s="40">
        <f>E51</f>
        <v>54000</v>
      </c>
      <c r="C81" s="18"/>
      <c r="D81" s="58"/>
      <c r="E81" s="67"/>
      <c r="F81" s="2"/>
      <c r="G81" s="2"/>
    </row>
    <row r="82" spans="1:7">
      <c r="A82" s="16" t="s">
        <v>116</v>
      </c>
      <c r="B82" s="40">
        <f>E52</f>
        <v>318000</v>
      </c>
      <c r="C82" s="18"/>
      <c r="D82" s="58"/>
      <c r="E82" s="67"/>
      <c r="F82" s="2"/>
      <c r="G82" s="2"/>
    </row>
    <row r="83" spans="1:7">
      <c r="A83" s="16" t="s">
        <v>67</v>
      </c>
      <c r="B83" s="40">
        <v>7000</v>
      </c>
      <c r="C83" s="18"/>
      <c r="D83" s="58"/>
      <c r="E83" s="67"/>
      <c r="F83" s="2"/>
      <c r="G83" s="2"/>
    </row>
    <row r="84" spans="1:7">
      <c r="A84" s="16" t="s">
        <v>117</v>
      </c>
      <c r="B84" s="40">
        <v>3000</v>
      </c>
      <c r="C84" s="18"/>
      <c r="D84" s="58"/>
      <c r="E84" s="67"/>
      <c r="F84" s="2"/>
      <c r="G84" s="2"/>
    </row>
    <row r="85" spans="1:7">
      <c r="A85" s="16" t="s">
        <v>75</v>
      </c>
      <c r="B85" s="42">
        <v>14000</v>
      </c>
      <c r="C85" s="46">
        <f>SUM(B80:B85)</f>
        <v>596000</v>
      </c>
      <c r="D85" s="58"/>
      <c r="E85" s="67"/>
      <c r="F85" s="2"/>
      <c r="G85" s="2"/>
    </row>
    <row r="86" spans="1:7">
      <c r="A86" s="16" t="s">
        <v>22</v>
      </c>
      <c r="B86" s="18"/>
      <c r="C86" s="52">
        <f>C78-C85</f>
        <v>1382000</v>
      </c>
      <c r="D86" s="58"/>
      <c r="E86" s="67"/>
      <c r="F86" s="2"/>
      <c r="G86" s="2"/>
    </row>
    <row r="87" spans="1:7">
      <c r="A87" s="16" t="s">
        <v>76</v>
      </c>
      <c r="B87" s="18"/>
      <c r="C87" s="42">
        <f>E63</f>
        <v>5300</v>
      </c>
      <c r="D87" s="58"/>
      <c r="E87" s="67"/>
      <c r="F87" s="2"/>
      <c r="G87" s="2"/>
    </row>
    <row r="88" spans="1:7" ht="13.5" thickBot="1">
      <c r="A88" s="16" t="s">
        <v>23</v>
      </c>
      <c r="B88" s="18"/>
      <c r="C88" s="36">
        <f>C86-C87</f>
        <v>1376700</v>
      </c>
      <c r="D88" s="58"/>
      <c r="E88" s="67"/>
      <c r="F88" s="2"/>
      <c r="G88" s="2"/>
    </row>
    <row r="89" spans="1:7" ht="13.5" thickTop="1">
      <c r="A89" s="10"/>
      <c r="B89" s="10"/>
      <c r="C89" s="57" t="str">
        <f>IF(C88="","",IF(C88=154700,"Correct!","Try again!"))</f>
        <v>Try again!</v>
      </c>
      <c r="D89" s="58"/>
      <c r="E89" s="67"/>
      <c r="F89" s="2"/>
      <c r="G89" s="2"/>
    </row>
    <row r="90" spans="1:7">
      <c r="A90" s="26"/>
      <c r="B90" s="26"/>
      <c r="C90" s="26"/>
      <c r="D90" s="26"/>
      <c r="E90" s="26"/>
      <c r="F90" s="2"/>
      <c r="G90" s="2"/>
    </row>
    <row r="91" spans="1:7">
      <c r="A91" s="72" t="s">
        <v>111</v>
      </c>
      <c r="B91" s="72"/>
      <c r="C91" s="10"/>
      <c r="D91" s="67"/>
      <c r="E91" s="67"/>
      <c r="F91" s="2"/>
      <c r="G91" s="2"/>
    </row>
    <row r="92" spans="1:7">
      <c r="A92" s="73" t="s">
        <v>4</v>
      </c>
      <c r="B92" s="73"/>
      <c r="C92" s="10"/>
      <c r="D92" s="67"/>
      <c r="E92" s="67"/>
      <c r="F92" s="2"/>
      <c r="G92" s="2"/>
    </row>
    <row r="93" spans="1:7">
      <c r="A93" s="73" t="s">
        <v>24</v>
      </c>
      <c r="B93" s="73"/>
      <c r="C93" s="10"/>
      <c r="D93" s="67"/>
      <c r="E93" s="67"/>
      <c r="F93" s="2"/>
      <c r="G93" s="2"/>
    </row>
    <row r="94" spans="1:7">
      <c r="A94" s="10"/>
      <c r="B94" s="10"/>
      <c r="C94" s="10"/>
      <c r="D94" s="67"/>
      <c r="E94" s="67"/>
      <c r="F94" s="2"/>
      <c r="G94" s="2"/>
    </row>
    <row r="95" spans="1:7">
      <c r="A95" s="14" t="s">
        <v>5</v>
      </c>
      <c r="B95" s="23"/>
      <c r="C95" s="10"/>
      <c r="D95" s="67"/>
      <c r="E95" s="67"/>
      <c r="F95" s="2"/>
      <c r="G95" s="2"/>
    </row>
    <row r="96" spans="1:7">
      <c r="A96" s="16" t="s">
        <v>6</v>
      </c>
      <c r="B96" s="44">
        <f>E65</f>
        <v>79700</v>
      </c>
      <c r="C96" s="10"/>
      <c r="D96" s="67"/>
      <c r="E96" s="67"/>
      <c r="F96" s="2"/>
      <c r="G96" s="2"/>
    </row>
    <row r="97" spans="1:7">
      <c r="A97" s="16" t="s">
        <v>62</v>
      </c>
      <c r="B97" s="40">
        <f>C12*20%+D12*70%</f>
        <v>550000</v>
      </c>
      <c r="C97" s="10"/>
      <c r="D97" s="67"/>
      <c r="E97" s="67"/>
      <c r="F97" s="2"/>
      <c r="G97" s="2"/>
    </row>
    <row r="98" spans="1:7">
      <c r="A98" s="16" t="s">
        <v>7</v>
      </c>
      <c r="B98" s="40">
        <f>104000*40%+40000</f>
        <v>81600</v>
      </c>
      <c r="C98" s="10"/>
      <c r="D98" s="67"/>
      <c r="E98" s="67"/>
      <c r="F98" s="2"/>
      <c r="G98" s="2"/>
    </row>
    <row r="99" spans="1:7">
      <c r="A99" s="16" t="s">
        <v>121</v>
      </c>
      <c r="B99" s="40">
        <f>B84</f>
        <v>3000</v>
      </c>
      <c r="C99" s="10"/>
      <c r="D99" s="67"/>
      <c r="E99" s="67"/>
      <c r="F99" s="2"/>
      <c r="G99" s="2"/>
    </row>
    <row r="100" spans="1:7">
      <c r="A100" s="16" t="s">
        <v>133</v>
      </c>
      <c r="B100" s="42">
        <v>950000</v>
      </c>
      <c r="C100" s="58"/>
      <c r="D100" s="67"/>
      <c r="E100" s="67"/>
      <c r="F100" s="2"/>
      <c r="G100" s="2"/>
    </row>
    <row r="101" spans="1:7" ht="13.5" thickBot="1">
      <c r="A101" s="16" t="s">
        <v>8</v>
      </c>
      <c r="B101" s="36">
        <f>SUM(B96:B100)</f>
        <v>1664300</v>
      </c>
      <c r="C101" s="58"/>
      <c r="D101" s="67"/>
      <c r="E101" s="67"/>
      <c r="F101" s="2"/>
      <c r="G101" s="2"/>
    </row>
    <row r="102" spans="1:7" ht="13.5" thickTop="1">
      <c r="A102" s="10"/>
      <c r="B102" s="57" t="str">
        <f>IF(B101="","",IF(B101=1618700,"Correct!","Try again!"))</f>
        <v>Try again!</v>
      </c>
      <c r="C102" s="58"/>
      <c r="D102" s="67"/>
      <c r="E102" s="67"/>
      <c r="F102" s="2"/>
      <c r="G102" s="2"/>
    </row>
    <row r="103" spans="1:7">
      <c r="A103" s="14" t="s">
        <v>25</v>
      </c>
      <c r="B103" s="22"/>
      <c r="C103" s="58"/>
      <c r="D103" s="67"/>
      <c r="E103" s="67"/>
      <c r="F103" s="2"/>
      <c r="G103" s="2"/>
    </row>
    <row r="104" spans="1:7">
      <c r="A104" s="16" t="s">
        <v>63</v>
      </c>
      <c r="B104" s="44">
        <f>D12</f>
        <v>500000</v>
      </c>
      <c r="C104" s="58"/>
      <c r="D104" s="67"/>
      <c r="E104" s="67"/>
      <c r="F104" s="2"/>
      <c r="G104" s="2"/>
    </row>
    <row r="105" spans="1:7">
      <c r="A105" s="16" t="s">
        <v>64</v>
      </c>
      <c r="B105" s="40">
        <f>E56</f>
        <v>15000</v>
      </c>
      <c r="C105" s="58"/>
      <c r="D105" s="67"/>
      <c r="E105" s="67"/>
      <c r="F105" s="2"/>
      <c r="G105" s="2"/>
    </row>
    <row r="106" spans="1:7">
      <c r="A106" s="16" t="s">
        <v>26</v>
      </c>
      <c r="B106" s="40">
        <v>800000</v>
      </c>
      <c r="C106" s="58"/>
      <c r="D106" s="67"/>
      <c r="E106" s="67"/>
      <c r="F106" s="2"/>
      <c r="G106" s="2"/>
    </row>
    <row r="107" spans="1:7">
      <c r="A107" s="16" t="s">
        <v>65</v>
      </c>
      <c r="B107" s="42">
        <v>80000</v>
      </c>
      <c r="C107" s="58"/>
      <c r="D107" s="67"/>
      <c r="E107" s="67"/>
      <c r="F107" s="2"/>
      <c r="G107" s="2"/>
    </row>
    <row r="108" spans="1:7" ht="13.5" thickBot="1">
      <c r="A108" s="16" t="s">
        <v>12</v>
      </c>
      <c r="B108" s="36">
        <f>SUM(B104:B107)</f>
        <v>1395000</v>
      </c>
      <c r="C108" s="58"/>
      <c r="D108" s="67"/>
      <c r="E108" s="67"/>
      <c r="F108" s="2"/>
      <c r="G108" s="2"/>
    </row>
    <row r="109" spans="1:7" ht="13.5" thickTop="1">
      <c r="A109" s="10"/>
      <c r="B109" s="57" t="str">
        <f>IF(B108="","",IF(B108=1618700,"Correct!","Try again!"))</f>
        <v>Try again!</v>
      </c>
      <c r="C109" s="58"/>
      <c r="D109" s="67"/>
      <c r="E109" s="67"/>
      <c r="F109" s="2"/>
      <c r="G109" s="2"/>
    </row>
    <row r="110" spans="1:7">
      <c r="A110" s="16" t="s">
        <v>77</v>
      </c>
      <c r="B110" s="18"/>
      <c r="C110" s="58"/>
      <c r="D110" s="67"/>
      <c r="E110" s="67"/>
      <c r="F110" s="2"/>
      <c r="G110" s="2"/>
    </row>
    <row r="111" spans="1:7">
      <c r="A111" s="16" t="s">
        <v>78</v>
      </c>
      <c r="B111" s="38">
        <f>C12*10%</f>
        <v>100000</v>
      </c>
      <c r="C111" s="58"/>
      <c r="D111" s="67"/>
      <c r="E111" s="67"/>
      <c r="F111" s="2"/>
      <c r="G111" s="2"/>
    </row>
    <row r="112" spans="1:7">
      <c r="A112" s="16" t="s">
        <v>79</v>
      </c>
      <c r="B112" s="42">
        <f>D12*80%</f>
        <v>400000</v>
      </c>
      <c r="C112" s="58"/>
      <c r="D112" s="67"/>
      <c r="E112" s="67"/>
      <c r="F112" s="2"/>
      <c r="G112" s="2"/>
    </row>
    <row r="113" spans="1:7" ht="13.5" thickBot="1">
      <c r="A113" s="16" t="s">
        <v>80</v>
      </c>
      <c r="B113" s="36">
        <f>SUM(B111:B112)</f>
        <v>500000</v>
      </c>
      <c r="C113" s="58"/>
      <c r="D113" s="67"/>
      <c r="E113" s="67"/>
      <c r="F113" s="2"/>
      <c r="G113" s="2"/>
    </row>
    <row r="114" spans="1:7" ht="13.5" thickTop="1">
      <c r="A114" s="10"/>
      <c r="B114" s="57" t="str">
        <f>IF(B113="","",IF(B113=500000,"Correct!","Try again!"))</f>
        <v>Correct!</v>
      </c>
      <c r="C114" s="58"/>
      <c r="D114" s="67"/>
      <c r="E114" s="67"/>
      <c r="F114" s="2"/>
      <c r="G114" s="2"/>
    </row>
    <row r="115" spans="1:7">
      <c r="A115" s="16" t="s">
        <v>81</v>
      </c>
      <c r="B115" s="18"/>
      <c r="C115" s="58"/>
      <c r="D115" s="67"/>
      <c r="E115" s="67"/>
      <c r="F115" s="2"/>
      <c r="G115" s="2"/>
    </row>
    <row r="116" spans="1:7">
      <c r="A116" s="16" t="s">
        <v>82</v>
      </c>
      <c r="B116" s="38">
        <f>C88</f>
        <v>1376700</v>
      </c>
      <c r="C116" s="58"/>
      <c r="D116" s="67"/>
      <c r="E116" s="67"/>
      <c r="F116" s="2"/>
      <c r="G116" s="2"/>
    </row>
    <row r="117" spans="1:7">
      <c r="A117" s="16" t="s">
        <v>83</v>
      </c>
      <c r="B117" s="42">
        <f>C88</f>
        <v>1376700</v>
      </c>
      <c r="C117" s="58"/>
      <c r="D117" s="67"/>
      <c r="E117" s="67"/>
      <c r="F117" s="2"/>
      <c r="G117" s="2"/>
    </row>
    <row r="118" spans="1:7">
      <c r="A118" s="16" t="s">
        <v>80</v>
      </c>
      <c r="B118" s="52" t="e">
        <f>B116:B117</f>
        <v>#VALUE!</v>
      </c>
      <c r="C118" s="58"/>
      <c r="D118" s="67"/>
      <c r="E118" s="67"/>
      <c r="F118" s="2"/>
      <c r="G118" s="2"/>
    </row>
    <row r="119" spans="1:7">
      <c r="A119" s="16" t="s">
        <v>84</v>
      </c>
      <c r="B119" s="42">
        <f>B105:B105</f>
        <v>15000</v>
      </c>
      <c r="C119" s="58"/>
      <c r="D119" s="67"/>
      <c r="E119" s="67"/>
      <c r="F119" s="2"/>
      <c r="G119" s="2"/>
    </row>
    <row r="120" spans="1:7" ht="13.5" thickBot="1">
      <c r="A120" s="16" t="s">
        <v>85</v>
      </c>
      <c r="B120" s="36" t="e">
        <f>B118-B119</f>
        <v>#VALUE!</v>
      </c>
      <c r="C120" s="58"/>
      <c r="D120" s="67"/>
      <c r="E120" s="67"/>
      <c r="F120" s="2"/>
      <c r="G120" s="2"/>
    </row>
    <row r="121" spans="1:7" ht="13.5" thickTop="1">
      <c r="A121" s="58"/>
      <c r="B121" s="57" t="e">
        <f>IF(B120="","",IF(B120=719700,"Correct!","Try again!"))</f>
        <v>#VALUE!</v>
      </c>
      <c r="C121" s="58"/>
      <c r="D121" s="60"/>
      <c r="E121" s="60"/>
      <c r="F121" s="2"/>
      <c r="G121" s="2"/>
    </row>
    <row r="122" spans="1:7">
      <c r="A122" s="60"/>
      <c r="B122" s="60"/>
      <c r="C122" s="60"/>
      <c r="D122" s="60"/>
      <c r="E122" s="60"/>
      <c r="F122" s="2"/>
      <c r="G122" s="2"/>
    </row>
    <row r="123" spans="1:7">
      <c r="A123" s="60"/>
      <c r="B123" s="60"/>
      <c r="C123" s="60"/>
      <c r="D123" s="60"/>
      <c r="E123" s="60"/>
      <c r="F123" s="2"/>
      <c r="G123" s="2"/>
    </row>
    <row r="124" spans="1:7">
      <c r="A124" s="60"/>
      <c r="B124" s="60"/>
      <c r="C124" s="60"/>
      <c r="D124" s="60"/>
      <c r="E124" s="60"/>
      <c r="F124" s="2"/>
      <c r="G124" s="2"/>
    </row>
    <row r="125" spans="1:7">
      <c r="A125" s="60"/>
      <c r="B125" s="60"/>
      <c r="C125" s="60"/>
      <c r="D125" s="60"/>
      <c r="E125" s="60"/>
      <c r="F125" s="2"/>
      <c r="G125" s="2"/>
    </row>
    <row r="126" spans="1:7">
      <c r="A126" s="60"/>
      <c r="B126" s="60"/>
      <c r="C126" s="60"/>
      <c r="D126" s="60"/>
      <c r="E126" s="60"/>
      <c r="F126" s="2"/>
      <c r="G126" s="2"/>
    </row>
    <row r="127" spans="1:7">
      <c r="A127" s="60"/>
      <c r="B127" s="60"/>
      <c r="C127" s="60"/>
      <c r="D127" s="60"/>
      <c r="E127" s="60"/>
      <c r="F127" s="2"/>
      <c r="G127" s="2"/>
    </row>
    <row r="128" spans="1:7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 s="9"/>
    </row>
    <row r="179" spans="1:5">
      <c r="A179" s="9"/>
    </row>
    <row r="180" spans="1:5">
      <c r="A180" s="9"/>
    </row>
    <row r="181" spans="1:5">
      <c r="A181" s="9"/>
    </row>
    <row r="182" spans="1:5">
      <c r="A182" s="9"/>
    </row>
    <row r="183" spans="1:5">
      <c r="A183" s="9"/>
    </row>
    <row r="184" spans="1:5">
      <c r="A184" s="9"/>
    </row>
    <row r="185" spans="1:5">
      <c r="A185" s="9"/>
    </row>
    <row r="186" spans="1:5">
      <c r="A186" s="9"/>
    </row>
    <row r="187" spans="1:5">
      <c r="A187" s="9"/>
    </row>
    <row r="188" spans="1:5">
      <c r="A188" s="9"/>
    </row>
    <row r="189" spans="1:5">
      <c r="A189" s="9"/>
    </row>
    <row r="190" spans="1:5">
      <c r="A190" s="9"/>
    </row>
    <row r="191" spans="1:5">
      <c r="A191" s="9"/>
    </row>
    <row r="192" spans="1:5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</sheetData>
  <sheetProtection password="C690" sheet="1" objects="1" scenarios="1" selectLockedCells="1"/>
  <mergeCells count="11">
    <mergeCell ref="A93:B93"/>
    <mergeCell ref="A92:B92"/>
    <mergeCell ref="A71:C71"/>
    <mergeCell ref="A70:C70"/>
    <mergeCell ref="A91:B91"/>
    <mergeCell ref="A5:E5"/>
    <mergeCell ref="A40:E40"/>
    <mergeCell ref="A69:C69"/>
    <mergeCell ref="A42:E42"/>
    <mergeCell ref="A41:E41"/>
    <mergeCell ref="A6:E6"/>
  </mergeCells>
  <phoneticPr fontId="0" type="noConversion"/>
  <printOptions horizontalCentered="1" gridLinesSet="0"/>
  <pageMargins left="0" right="0" top="1" bottom="0.83" header="0.5" footer="0.5"/>
  <pageSetup scale="94" orientation="portrait" r:id="rId1"/>
  <headerFooter alignWithMargins="0"/>
  <rowBreaks count="2" manualBreakCount="2">
    <brk id="37" max="16383" man="1"/>
    <brk id="8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69"/>
  <sheetViews>
    <sheetView showGridLines="0" workbookViewId="0">
      <selection activeCell="B67" sqref="B67"/>
    </sheetView>
  </sheetViews>
  <sheetFormatPr defaultRowHeight="12.75"/>
  <cols>
    <col min="1" max="1" width="38.42578125" style="3" customWidth="1"/>
    <col min="2" max="2" width="12.7109375" style="3" customWidth="1"/>
    <col min="3" max="3" width="2.7109375" style="3" customWidth="1"/>
    <col min="4" max="16384" width="9.140625" style="3"/>
  </cols>
  <sheetData>
    <row r="1" spans="1:3">
      <c r="A1" s="1" t="s">
        <v>106</v>
      </c>
      <c r="B1" s="6"/>
    </row>
    <row r="2" spans="1:3">
      <c r="A2" s="1"/>
      <c r="B2" s="6"/>
    </row>
    <row r="3" spans="1:3">
      <c r="A3" s="72" t="s">
        <v>111</v>
      </c>
      <c r="B3" s="72"/>
      <c r="C3" s="59"/>
    </row>
    <row r="4" spans="1:3">
      <c r="A4" s="4"/>
      <c r="B4" s="10"/>
      <c r="C4" s="59"/>
    </row>
    <row r="5" spans="1:3">
      <c r="A5" s="4" t="s">
        <v>34</v>
      </c>
      <c r="B5" s="11">
        <v>50000</v>
      </c>
      <c r="C5" s="59"/>
    </row>
    <row r="6" spans="1:3">
      <c r="A6" s="4" t="s">
        <v>35</v>
      </c>
      <c r="B6" s="11">
        <v>10</v>
      </c>
      <c r="C6" s="59"/>
    </row>
    <row r="7" spans="1:3">
      <c r="A7" s="4"/>
      <c r="B7" s="10"/>
      <c r="C7" s="59"/>
    </row>
    <row r="8" spans="1:3">
      <c r="A8" s="4" t="s">
        <v>36</v>
      </c>
      <c r="B8" s="10"/>
      <c r="C8" s="59"/>
    </row>
    <row r="9" spans="1:3">
      <c r="A9" s="4" t="s">
        <v>37</v>
      </c>
      <c r="B9" s="64">
        <v>20000</v>
      </c>
      <c r="C9" s="59"/>
    </row>
    <row r="10" spans="1:3">
      <c r="A10" s="4" t="s">
        <v>38</v>
      </c>
      <c r="B10" s="64">
        <v>26000</v>
      </c>
      <c r="C10" s="59"/>
    </row>
    <row r="11" spans="1:3">
      <c r="A11" s="4" t="s">
        <v>39</v>
      </c>
      <c r="B11" s="64">
        <v>40000</v>
      </c>
      <c r="C11" s="59"/>
    </row>
    <row r="12" spans="1:3">
      <c r="A12" s="4" t="s">
        <v>40</v>
      </c>
      <c r="B12" s="64">
        <v>65000</v>
      </c>
      <c r="C12" s="59"/>
    </row>
    <row r="13" spans="1:3">
      <c r="A13" s="4" t="s">
        <v>41</v>
      </c>
      <c r="B13" s="64">
        <v>100000</v>
      </c>
      <c r="C13" s="59"/>
    </row>
    <row r="14" spans="1:3">
      <c r="A14" s="4" t="s">
        <v>43</v>
      </c>
      <c r="B14" s="64">
        <v>50000</v>
      </c>
      <c r="C14" s="59"/>
    </row>
    <row r="15" spans="1:3">
      <c r="A15" s="4" t="s">
        <v>44</v>
      </c>
      <c r="B15" s="64">
        <v>30000</v>
      </c>
      <c r="C15" s="59"/>
    </row>
    <row r="16" spans="1:3">
      <c r="A16" s="4" t="s">
        <v>46</v>
      </c>
      <c r="B16" s="64">
        <v>28000</v>
      </c>
      <c r="C16" s="59"/>
    </row>
    <row r="17" spans="1:3">
      <c r="A17" s="4" t="s">
        <v>47</v>
      </c>
      <c r="B17" s="64">
        <v>25000</v>
      </c>
      <c r="C17" s="59"/>
    </row>
    <row r="18" spans="1:3">
      <c r="A18" s="4"/>
      <c r="B18" s="10"/>
      <c r="C18" s="59"/>
    </row>
    <row r="19" spans="1:3">
      <c r="A19" s="4" t="s">
        <v>86</v>
      </c>
      <c r="B19" s="12">
        <v>0.4</v>
      </c>
      <c r="C19" s="59"/>
    </row>
    <row r="20" spans="1:3">
      <c r="A20" s="4" t="s">
        <v>87</v>
      </c>
      <c r="B20" s="12"/>
      <c r="C20" s="59"/>
    </row>
    <row r="21" spans="1:3">
      <c r="A21" s="4" t="s">
        <v>112</v>
      </c>
      <c r="B21" s="63">
        <v>4</v>
      </c>
      <c r="C21" s="59"/>
    </row>
    <row r="22" spans="1:3">
      <c r="A22" s="13"/>
      <c r="B22" s="10"/>
      <c r="C22" s="59"/>
    </row>
    <row r="23" spans="1:3">
      <c r="A23" s="55" t="s">
        <v>49</v>
      </c>
      <c r="B23" s="10"/>
      <c r="C23" s="59"/>
    </row>
    <row r="24" spans="1:3">
      <c r="A24" s="4" t="s">
        <v>88</v>
      </c>
      <c r="B24" s="12">
        <v>0.5</v>
      </c>
      <c r="C24" s="59"/>
    </row>
    <row r="25" spans="1:3">
      <c r="A25" s="4" t="s">
        <v>89</v>
      </c>
      <c r="B25" s="12">
        <v>0.5</v>
      </c>
      <c r="C25" s="59"/>
    </row>
    <row r="26" spans="1:3">
      <c r="A26" s="4"/>
      <c r="B26" s="12"/>
      <c r="C26" s="59"/>
    </row>
    <row r="27" spans="1:3">
      <c r="A27" s="55" t="s">
        <v>90</v>
      </c>
      <c r="B27" s="12"/>
      <c r="C27" s="59"/>
    </row>
    <row r="28" spans="1:3">
      <c r="A28" s="4" t="s">
        <v>91</v>
      </c>
      <c r="B28" s="12">
        <v>0.2</v>
      </c>
      <c r="C28" s="59"/>
    </row>
    <row r="29" spans="1:3">
      <c r="A29" s="4" t="s">
        <v>92</v>
      </c>
      <c r="B29" s="12">
        <v>0.7</v>
      </c>
      <c r="C29" s="59"/>
    </row>
    <row r="30" spans="1:3">
      <c r="A30" s="4" t="s">
        <v>93</v>
      </c>
      <c r="B30" s="12">
        <v>0.1</v>
      </c>
      <c r="C30" s="59"/>
    </row>
    <row r="31" spans="1:3">
      <c r="A31" s="10"/>
      <c r="B31" s="10"/>
      <c r="C31" s="59"/>
    </row>
    <row r="32" spans="1:3">
      <c r="A32" s="56" t="s">
        <v>124</v>
      </c>
      <c r="B32" s="10"/>
      <c r="C32" s="59"/>
    </row>
    <row r="33" spans="1:3">
      <c r="A33" s="10" t="s">
        <v>113</v>
      </c>
      <c r="B33" s="62">
        <v>0.04</v>
      </c>
      <c r="C33" s="59"/>
    </row>
    <row r="34" spans="1:3">
      <c r="A34" s="10"/>
      <c r="B34" s="62"/>
      <c r="C34" s="59"/>
    </row>
    <row r="35" spans="1:3">
      <c r="A35" s="56" t="s">
        <v>125</v>
      </c>
      <c r="B35" s="10"/>
      <c r="C35" s="59"/>
    </row>
    <row r="36" spans="1:3">
      <c r="A36" s="10" t="s">
        <v>114</v>
      </c>
      <c r="B36" s="63">
        <v>200000</v>
      </c>
      <c r="C36" s="59"/>
    </row>
    <row r="37" spans="1:3">
      <c r="A37" s="10" t="s">
        <v>115</v>
      </c>
      <c r="B37" s="64">
        <v>18000</v>
      </c>
      <c r="C37" s="59"/>
    </row>
    <row r="38" spans="1:3">
      <c r="A38" s="10" t="s">
        <v>116</v>
      </c>
      <c r="B38" s="64">
        <v>106000</v>
      </c>
      <c r="C38" s="59"/>
    </row>
    <row r="39" spans="1:3">
      <c r="A39" s="10" t="s">
        <v>67</v>
      </c>
      <c r="B39" s="64">
        <v>7000</v>
      </c>
      <c r="C39" s="59"/>
    </row>
    <row r="40" spans="1:3">
      <c r="A40" s="10" t="s">
        <v>118</v>
      </c>
      <c r="B40" s="64">
        <v>3000</v>
      </c>
      <c r="C40" s="59"/>
    </row>
    <row r="41" spans="1:3">
      <c r="A41" s="10" t="s">
        <v>75</v>
      </c>
      <c r="B41" s="65">
        <v>14000</v>
      </c>
      <c r="C41" s="59"/>
    </row>
    <row r="42" spans="1:3">
      <c r="A42" s="10"/>
      <c r="B42" s="65"/>
      <c r="C42" s="59"/>
    </row>
    <row r="43" spans="1:3">
      <c r="A43" s="10" t="s">
        <v>119</v>
      </c>
      <c r="B43" s="63">
        <v>16000</v>
      </c>
      <c r="C43" s="59"/>
    </row>
    <row r="44" spans="1:3">
      <c r="A44" s="10" t="s">
        <v>120</v>
      </c>
      <c r="B44" s="63">
        <v>40000</v>
      </c>
      <c r="C44" s="59"/>
    </row>
    <row r="45" spans="1:3">
      <c r="A45" s="10" t="s">
        <v>94</v>
      </c>
      <c r="B45" s="63">
        <v>15000</v>
      </c>
      <c r="C45" s="59"/>
    </row>
    <row r="46" spans="1:3">
      <c r="A46" s="10"/>
      <c r="B46" s="10"/>
      <c r="C46" s="59"/>
    </row>
    <row r="47" spans="1:3">
      <c r="A47" s="56" t="s">
        <v>61</v>
      </c>
      <c r="B47" s="10"/>
      <c r="C47" s="59"/>
    </row>
    <row r="48" spans="1:3">
      <c r="A48" s="14" t="s">
        <v>5</v>
      </c>
      <c r="B48" s="15"/>
      <c r="C48" s="59"/>
    </row>
    <row r="49" spans="1:3">
      <c r="A49" s="16" t="s">
        <v>6</v>
      </c>
      <c r="B49" s="17">
        <v>74000</v>
      </c>
      <c r="C49" s="59"/>
    </row>
    <row r="50" spans="1:3">
      <c r="A50" s="16" t="s">
        <v>62</v>
      </c>
      <c r="B50" s="18">
        <f>26000+320000</f>
        <v>346000</v>
      </c>
      <c r="C50" s="59"/>
    </row>
    <row r="51" spans="1:3">
      <c r="A51" s="16" t="s">
        <v>7</v>
      </c>
      <c r="B51" s="18">
        <v>104000</v>
      </c>
      <c r="C51" s="59"/>
    </row>
    <row r="52" spans="1:3">
      <c r="A52" s="16" t="s">
        <v>121</v>
      </c>
      <c r="B52" s="18">
        <v>21000</v>
      </c>
      <c r="C52" s="59"/>
    </row>
    <row r="53" spans="1:3">
      <c r="A53" s="16" t="s">
        <v>122</v>
      </c>
      <c r="B53" s="19">
        <v>950000</v>
      </c>
      <c r="C53" s="59"/>
    </row>
    <row r="54" spans="1:3" ht="13.5" thickBot="1">
      <c r="A54" s="16" t="s">
        <v>8</v>
      </c>
      <c r="B54" s="20">
        <f>SUM(B49:B53)</f>
        <v>1495000</v>
      </c>
      <c r="C54" s="59"/>
    </row>
    <row r="55" spans="1:3" ht="13.5" thickTop="1">
      <c r="A55" s="21"/>
      <c r="B55" s="18"/>
      <c r="C55" s="59"/>
    </row>
    <row r="56" spans="1:3">
      <c r="A56" s="14" t="s">
        <v>9</v>
      </c>
      <c r="B56" s="22"/>
      <c r="C56" s="59"/>
    </row>
    <row r="57" spans="1:3">
      <c r="A57" s="16" t="s">
        <v>10</v>
      </c>
      <c r="B57" s="17">
        <v>100000</v>
      </c>
      <c r="C57" s="59"/>
    </row>
    <row r="58" spans="1:3">
      <c r="A58" s="16" t="s">
        <v>64</v>
      </c>
      <c r="B58" s="18">
        <v>15000</v>
      </c>
      <c r="C58" s="59"/>
    </row>
    <row r="59" spans="1:3">
      <c r="A59" s="16" t="s">
        <v>11</v>
      </c>
      <c r="B59" s="18">
        <v>800000</v>
      </c>
      <c r="C59" s="59"/>
    </row>
    <row r="60" spans="1:3">
      <c r="A60" s="16" t="s">
        <v>65</v>
      </c>
      <c r="B60" s="19">
        <v>580000</v>
      </c>
      <c r="C60" s="59"/>
    </row>
    <row r="61" spans="1:3" ht="13.5" thickBot="1">
      <c r="A61" s="16" t="s">
        <v>27</v>
      </c>
      <c r="B61" s="20">
        <f>SUM(B57:B60)</f>
        <v>1495000</v>
      </c>
      <c r="C61" s="59"/>
    </row>
    <row r="62" spans="1:3" ht="13.5" thickTop="1">
      <c r="A62" s="10"/>
      <c r="B62" s="10"/>
      <c r="C62" s="59"/>
    </row>
    <row r="63" spans="1:3">
      <c r="A63" s="56" t="s">
        <v>97</v>
      </c>
      <c r="B63" s="10"/>
      <c r="C63" s="59"/>
    </row>
    <row r="64" spans="1:3">
      <c r="A64" s="10" t="s">
        <v>123</v>
      </c>
      <c r="B64" s="17">
        <v>1000</v>
      </c>
      <c r="C64" s="59"/>
    </row>
    <row r="65" spans="1:3">
      <c r="A65" s="10" t="s">
        <v>98</v>
      </c>
      <c r="B65" s="30">
        <v>0.01</v>
      </c>
      <c r="C65" s="59"/>
    </row>
    <row r="66" spans="1:3">
      <c r="A66" s="10" t="s">
        <v>99</v>
      </c>
      <c r="B66" s="17">
        <v>1000</v>
      </c>
      <c r="C66" s="59"/>
    </row>
    <row r="67" spans="1:3">
      <c r="A67" s="10" t="s">
        <v>100</v>
      </c>
      <c r="B67" s="12">
        <v>1</v>
      </c>
      <c r="C67" s="59"/>
    </row>
    <row r="68" spans="1:3">
      <c r="A68" s="10" t="s">
        <v>101</v>
      </c>
      <c r="B68" s="29">
        <v>50000</v>
      </c>
      <c r="C68" s="59"/>
    </row>
    <row r="69" spans="1:3">
      <c r="A69" s="10"/>
      <c r="B69" s="10"/>
      <c r="C69" s="59"/>
    </row>
  </sheetData>
  <mergeCells count="1">
    <mergeCell ref="A3:B3"/>
  </mergeCells>
  <phoneticPr fontId="4" type="noConversion"/>
  <printOptions horizontalCentered="1"/>
  <pageMargins left="0.75" right="0.75" top="0.56000000000000005" bottom="0.84" header="0.5" footer="0.5"/>
  <pageSetup orientation="portrait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C09-30</vt:lpstr>
      <vt:lpstr>Given C09-30</vt:lpstr>
      <vt:lpstr>'C09-30'!Print_Titles</vt:lpstr>
      <vt:lpstr>'Given C09-30'!Print_Titles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gbcteam</cp:lastModifiedBy>
  <cp:lastPrinted>2009-02-10T19:58:53Z</cp:lastPrinted>
  <dcterms:created xsi:type="dcterms:W3CDTF">2002-04-09T16:54:01Z</dcterms:created>
  <dcterms:modified xsi:type="dcterms:W3CDTF">2012-02-09T01:02:16Z</dcterms:modified>
</cp:coreProperties>
</file>