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105" windowWidth="10425" windowHeight="9660" activeTab="0"/>
  </bookViews>
  <sheets>
    <sheet name="Single-Server" sheetId="1" r:id="rId1"/>
    <sheet name="Multi-Server" sheetId="2" r:id="rId2"/>
    <sheet name="Sheet3" sheetId="3" r:id="rId3"/>
  </sheets>
  <definedNames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'Multi-Server'!$A$1</definedName>
    <definedName name="solver_opt" localSheetId="0" hidden="1">'Single-Server'!$A$1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<sst xmlns="http://schemas.openxmlformats.org/spreadsheetml/2006/main" count="42" uniqueCount="24">
  <si>
    <t>Single-Server Model</t>
  </si>
  <si>
    <r>
      <t>Probability of zero customers in the system (P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)</t>
    </r>
  </si>
  <si>
    <t>Probability of exactly</t>
  </si>
  <si>
    <t>customers in the system</t>
  </si>
  <si>
    <t>Average number of customers in the system (L)</t>
  </si>
  <si>
    <r>
      <t>Average number of customers in the line (L</t>
    </r>
    <r>
      <rPr>
        <vertAlign val="subscript"/>
        <sz val="11"/>
        <color indexed="8"/>
        <rFont val="Calibri"/>
        <family val="2"/>
      </rPr>
      <t>q</t>
    </r>
    <r>
      <rPr>
        <sz val="11"/>
        <color theme="1"/>
        <rFont val="Calibri"/>
        <family val="2"/>
      </rPr>
      <t>)</t>
    </r>
  </si>
  <si>
    <t>Average time in the system (W)</t>
  </si>
  <si>
    <r>
      <t>Average waiting time in the line (W</t>
    </r>
    <r>
      <rPr>
        <vertAlign val="subscript"/>
        <sz val="11"/>
        <color indexed="8"/>
        <rFont val="Calibri"/>
        <family val="2"/>
      </rPr>
      <t>q</t>
    </r>
    <r>
      <rPr>
        <sz val="11"/>
        <color theme="1"/>
        <rFont val="Calibri"/>
        <family val="2"/>
      </rPr>
      <t>)</t>
    </r>
  </si>
  <si>
    <t>Average time being served</t>
  </si>
  <si>
    <t>Probability of   &lt;=</t>
  </si>
  <si>
    <t>Probability of    &gt;</t>
  </si>
  <si>
    <r>
      <t>Average utilization of the server (</t>
    </r>
    <r>
      <rPr>
        <sz val="11"/>
        <color indexed="8"/>
        <rFont val="Calibri"/>
        <family val="2"/>
      </rPr>
      <t>ρ)</t>
    </r>
  </si>
  <si>
    <r>
      <t>Arrival Rate (</t>
    </r>
    <r>
      <rPr>
        <sz val="11"/>
        <color indexed="8"/>
        <rFont val="Calibri"/>
        <family val="2"/>
      </rPr>
      <t>λ</t>
    </r>
    <r>
      <rPr>
        <sz val="11"/>
        <color theme="1"/>
        <rFont val="Calibri"/>
        <family val="2"/>
      </rPr>
      <t>)</t>
    </r>
  </si>
  <si>
    <r>
      <t>Service Rate (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)</t>
    </r>
  </si>
  <si>
    <t>Multi-Server Model</t>
  </si>
  <si>
    <t>Number of Servers (S)</t>
  </si>
  <si>
    <t>(with S &lt;= 4)</t>
  </si>
  <si>
    <t>n</t>
  </si>
  <si>
    <t>Pr(x=n)</t>
  </si>
  <si>
    <t>Pr(x&lt;=n)</t>
  </si>
  <si>
    <t>See Table</t>
  </si>
  <si>
    <t>PROBABILITY TABLE</t>
  </si>
  <si>
    <t>Pr(x&gt;n)</t>
  </si>
  <si>
    <t>provided by TUIU mode4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</si>
</sst>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7" fillId="0" borderId="0" xfId="0" applyFont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76200</xdr:rowOff>
    </xdr:from>
    <xdr:to>
      <xdr:col>6</xdr:col>
      <xdr:colOff>228600</xdr:colOff>
      <xdr:row>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43250" y="266700"/>
          <a:ext cx="2428875" cy="9525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data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showing when you open this spreadsheet is from the Phlebotomist example in the PowerPoint: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25 Pts per hour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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30 Pts per hour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1552575</xdr:colOff>
      <xdr:row>0</xdr:row>
      <xdr:rowOff>133350</xdr:rowOff>
    </xdr:from>
    <xdr:to>
      <xdr:col>7</xdr:col>
      <xdr:colOff>285750</xdr:colOff>
      <xdr:row>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14800" y="133350"/>
          <a:ext cx="2238375" cy="13525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data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showing when you open this spreadsheet is from the Phlebotomist example in the PowerPoint: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Phlebotomists (servers)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50 Pts per hour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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30 Pts per hour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2" max="2" width="20.140625" style="0" customWidth="1"/>
    <col min="4" max="4" width="23.421875" style="0" customWidth="1"/>
  </cols>
  <sheetData>
    <row r="1" ht="15">
      <c r="B1" t="s">
        <v>23</v>
      </c>
    </row>
    <row r="2" ht="23.25">
      <c r="B2" s="3" t="s">
        <v>0</v>
      </c>
    </row>
    <row r="5" spans="2:3" ht="15">
      <c r="B5" t="s">
        <v>12</v>
      </c>
      <c r="C5" s="2">
        <v>25</v>
      </c>
    </row>
    <row r="6" spans="2:3" ht="15">
      <c r="B6" t="s">
        <v>13</v>
      </c>
      <c r="C6" s="2">
        <v>30</v>
      </c>
    </row>
    <row r="9" spans="2:5" ht="16.5" customHeight="1">
      <c r="B9" t="s">
        <v>1</v>
      </c>
      <c r="E9" s="4">
        <f>1-E13</f>
        <v>0.16666666666666663</v>
      </c>
    </row>
    <row r="10" spans="2:5" ht="15">
      <c r="B10" t="s">
        <v>2</v>
      </c>
      <c r="C10" s="2">
        <v>10</v>
      </c>
      <c r="D10" t="s">
        <v>3</v>
      </c>
      <c r="E10" s="4">
        <f>E9*E13^C10</f>
        <v>0.026917597148307635</v>
      </c>
    </row>
    <row r="11" spans="2:5" ht="15">
      <c r="B11" t="s">
        <v>9</v>
      </c>
      <c r="C11" s="1">
        <f>C10</f>
        <v>10</v>
      </c>
      <c r="D11" t="s">
        <v>3</v>
      </c>
      <c r="E11" s="4">
        <f>(1-E13^(C11+1))</f>
        <v>0.8654120142584618</v>
      </c>
    </row>
    <row r="12" spans="2:5" ht="15">
      <c r="B12" t="s">
        <v>10</v>
      </c>
      <c r="C12" s="1">
        <f>C10</f>
        <v>10</v>
      </c>
      <c r="D12" t="s">
        <v>3</v>
      </c>
      <c r="E12" s="4">
        <f>1-E11</f>
        <v>0.13458798574153819</v>
      </c>
    </row>
    <row r="13" spans="2:5" ht="15">
      <c r="B13" t="s">
        <v>11</v>
      </c>
      <c r="E13" s="4">
        <f>C5/C6</f>
        <v>0.8333333333333334</v>
      </c>
    </row>
    <row r="14" spans="2:5" ht="15">
      <c r="B14" t="s">
        <v>4</v>
      </c>
      <c r="E14" s="4">
        <f>C5/(C6-C5)</f>
        <v>5</v>
      </c>
    </row>
    <row r="15" spans="2:5" ht="18">
      <c r="B15" t="s">
        <v>5</v>
      </c>
      <c r="E15" s="4">
        <f>E13*E14</f>
        <v>4.166666666666667</v>
      </c>
    </row>
    <row r="16" spans="2:5" ht="15">
      <c r="B16" t="s">
        <v>6</v>
      </c>
      <c r="E16" s="4">
        <f>1/(C6-C5)</f>
        <v>0.2</v>
      </c>
    </row>
    <row r="17" spans="2:5" ht="18">
      <c r="B17" t="s">
        <v>7</v>
      </c>
      <c r="E17" s="4">
        <f>E13*E16</f>
        <v>0.16666666666666669</v>
      </c>
    </row>
    <row r="18" spans="2:5" ht="15">
      <c r="B18" t="s">
        <v>8</v>
      </c>
      <c r="E18" s="4">
        <f>E16-E17</f>
        <v>0.033333333333333326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1">
      <selection activeCell="L12" sqref="L12"/>
    </sheetView>
  </sheetViews>
  <sheetFormatPr defaultColWidth="9.140625" defaultRowHeight="15"/>
  <cols>
    <col min="2" max="2" width="20.140625" style="0" customWidth="1"/>
    <col min="4" max="4" width="23.421875" style="0" customWidth="1"/>
    <col min="5" max="5" width="10.8515625" style="0" customWidth="1"/>
  </cols>
  <sheetData>
    <row r="2" spans="2:4" ht="23.25">
      <c r="B2" s="3" t="s">
        <v>14</v>
      </c>
      <c r="D2" s="3" t="s">
        <v>16</v>
      </c>
    </row>
    <row r="4" spans="2:3" ht="15">
      <c r="B4" t="s">
        <v>15</v>
      </c>
      <c r="C4" s="2">
        <v>2</v>
      </c>
    </row>
    <row r="5" spans="2:3" ht="15">
      <c r="B5" t="s">
        <v>12</v>
      </c>
      <c r="C5" s="2">
        <v>50</v>
      </c>
    </row>
    <row r="6" spans="2:3" ht="15">
      <c r="B6" t="s">
        <v>13</v>
      </c>
      <c r="C6" s="2">
        <v>30</v>
      </c>
    </row>
    <row r="9" spans="2:11" ht="16.5" customHeight="1">
      <c r="B9" t="s">
        <v>1</v>
      </c>
      <c r="E9" s="5">
        <f>1/(((C5/C6)^C4/FACT(C4))*(1/(1-E13))+IF(C4=2,1+C5/C6,IF(C4=3,1+C5/C6+(C5/C6)^2/2,1+C5/C6+(C5/C6)^2/2+(C5/C6)^3/6)))</f>
        <v>0.09090909090909088</v>
      </c>
      <c r="H9" s="12" t="s">
        <v>21</v>
      </c>
      <c r="I9" s="12"/>
      <c r="J9" s="12"/>
      <c r="K9" s="12"/>
    </row>
    <row r="10" spans="2:11" ht="15">
      <c r="B10" t="s">
        <v>2</v>
      </c>
      <c r="C10" s="2">
        <v>10</v>
      </c>
      <c r="D10" t="s">
        <v>3</v>
      </c>
      <c r="E10" s="5">
        <f>IF(C10&gt;=$C$4,($C$5/$C$6)^C10/(FACT($C$4)*$C$4^(C10-$C$4)),($C$5/$C$6)^C10/FACT(C10))*$E$9</f>
        <v>0.029364651434517417</v>
      </c>
      <c r="H10" s="7" t="s">
        <v>17</v>
      </c>
      <c r="I10" s="7" t="s">
        <v>18</v>
      </c>
      <c r="J10" s="7" t="s">
        <v>19</v>
      </c>
      <c r="K10" s="11" t="s">
        <v>22</v>
      </c>
    </row>
    <row r="11" spans="2:11" ht="15">
      <c r="B11" t="s">
        <v>9</v>
      </c>
      <c r="C11" s="1">
        <f>C10</f>
        <v>10</v>
      </c>
      <c r="D11" t="s">
        <v>3</v>
      </c>
      <c r="E11" s="6" t="s">
        <v>20</v>
      </c>
      <c r="H11" s="8">
        <v>0</v>
      </c>
      <c r="I11" s="9">
        <f>E9</f>
        <v>0.09090909090909088</v>
      </c>
      <c r="J11" s="9">
        <f>I11</f>
        <v>0.09090909090909088</v>
      </c>
      <c r="K11" s="9">
        <f>1-J11</f>
        <v>0.9090909090909092</v>
      </c>
    </row>
    <row r="12" spans="2:11" ht="15">
      <c r="B12" t="s">
        <v>10</v>
      </c>
      <c r="C12" s="1">
        <f>C10</f>
        <v>10</v>
      </c>
      <c r="D12" t="s">
        <v>3</v>
      </c>
      <c r="E12" s="6" t="s">
        <v>20</v>
      </c>
      <c r="H12" s="8">
        <v>1</v>
      </c>
      <c r="I12" s="10">
        <f>IF(H12&gt;=$C$4,($C$5/$C$6)^H12/(FACT($C$4)*$C$4^(H12-$C$4)),($C$5/$C$6)^H12/FACT(H12))*$E$9</f>
        <v>0.1515151515151515</v>
      </c>
      <c r="J12" s="9">
        <f>J11+I12</f>
        <v>0.24242424242424238</v>
      </c>
      <c r="K12" s="9">
        <f aca="true" t="shared" si="0" ref="K12:K36">1-J12</f>
        <v>0.7575757575757576</v>
      </c>
    </row>
    <row r="13" spans="2:11" ht="15">
      <c r="B13" t="s">
        <v>11</v>
      </c>
      <c r="E13" s="5">
        <f>C5/(C4*C6)</f>
        <v>0.8333333333333334</v>
      </c>
      <c r="H13" s="8">
        <v>2</v>
      </c>
      <c r="I13" s="10">
        <f aca="true" t="shared" si="1" ref="I13:I36">IF(H13&gt;=$C$4,($C$5/$C$6)^H13/(FACT($C$4)*$C$4^(H13-$C$4)),($C$5/$C$6)^H13/FACT(H13))*$E$9</f>
        <v>0.12626262626262624</v>
      </c>
      <c r="J13" s="9">
        <f aca="true" t="shared" si="2" ref="J13:J24">J12+I13</f>
        <v>0.3686868686868686</v>
      </c>
      <c r="K13" s="9">
        <f t="shared" si="0"/>
        <v>0.6313131313131314</v>
      </c>
    </row>
    <row r="14" spans="2:11" ht="15">
      <c r="B14" t="s">
        <v>4</v>
      </c>
      <c r="E14" s="5">
        <f>E15+C5/C6</f>
        <v>5.454545454545456</v>
      </c>
      <c r="H14" s="8">
        <v>3</v>
      </c>
      <c r="I14" s="10">
        <f t="shared" si="1"/>
        <v>0.10521885521885521</v>
      </c>
      <c r="J14" s="9">
        <f t="shared" si="2"/>
        <v>0.47390572390572383</v>
      </c>
      <c r="K14" s="9">
        <f t="shared" si="0"/>
        <v>0.5260942760942762</v>
      </c>
    </row>
    <row r="15" spans="2:11" ht="18">
      <c r="B15" t="s">
        <v>5</v>
      </c>
      <c r="E15" s="5">
        <f>E9*(C5/C6)^2*E13/(FACT(C4)*(1-E13)^2)</f>
        <v>3.7878787878787894</v>
      </c>
      <c r="H15" s="8">
        <v>4</v>
      </c>
      <c r="I15" s="10">
        <f t="shared" si="1"/>
        <v>0.08768237934904602</v>
      </c>
      <c r="J15" s="9">
        <f t="shared" si="2"/>
        <v>0.5615881032547698</v>
      </c>
      <c r="K15" s="9">
        <f t="shared" si="0"/>
        <v>0.4384118967452302</v>
      </c>
    </row>
    <row r="16" spans="2:11" ht="15">
      <c r="B16" t="s">
        <v>6</v>
      </c>
      <c r="E16" s="5">
        <f>E17+1/C6</f>
        <v>0.10909090909090913</v>
      </c>
      <c r="H16" s="8">
        <v>5</v>
      </c>
      <c r="I16" s="10">
        <f t="shared" si="1"/>
        <v>0.07306864945753834</v>
      </c>
      <c r="J16" s="9">
        <f t="shared" si="2"/>
        <v>0.6346567527123081</v>
      </c>
      <c r="K16" s="9">
        <f t="shared" si="0"/>
        <v>0.36534324728769185</v>
      </c>
    </row>
    <row r="17" spans="2:11" ht="18">
      <c r="B17" t="s">
        <v>7</v>
      </c>
      <c r="E17" s="5">
        <f>E15/C5</f>
        <v>0.07575757575757579</v>
      </c>
      <c r="H17" s="8">
        <v>6</v>
      </c>
      <c r="I17" s="10">
        <f t="shared" si="1"/>
        <v>0.0608905412146153</v>
      </c>
      <c r="J17" s="9">
        <f t="shared" si="2"/>
        <v>0.6955472939269235</v>
      </c>
      <c r="K17" s="9">
        <f t="shared" si="0"/>
        <v>0.3044527060730765</v>
      </c>
    </row>
    <row r="18" spans="2:11" ht="15">
      <c r="B18" t="s">
        <v>8</v>
      </c>
      <c r="E18" s="5">
        <f>E16-E17</f>
        <v>0.03333333333333334</v>
      </c>
      <c r="H18" s="8">
        <v>7</v>
      </c>
      <c r="I18" s="10">
        <f t="shared" si="1"/>
        <v>0.05074211767884608</v>
      </c>
      <c r="J18" s="9">
        <f t="shared" si="2"/>
        <v>0.7462894116057696</v>
      </c>
      <c r="K18" s="9">
        <f t="shared" si="0"/>
        <v>0.25371058839423044</v>
      </c>
    </row>
    <row r="19" spans="8:11" ht="15">
      <c r="H19" s="8">
        <v>8</v>
      </c>
      <c r="I19" s="10">
        <f t="shared" si="1"/>
        <v>0.04228509806570507</v>
      </c>
      <c r="J19" s="9">
        <f t="shared" si="2"/>
        <v>0.7885745096714747</v>
      </c>
      <c r="K19" s="9">
        <f t="shared" si="0"/>
        <v>0.2114254903285253</v>
      </c>
    </row>
    <row r="20" spans="8:11" ht="15">
      <c r="H20" s="8">
        <v>9</v>
      </c>
      <c r="I20" s="10">
        <f t="shared" si="1"/>
        <v>0.0352375817214209</v>
      </c>
      <c r="J20" s="9">
        <f t="shared" si="2"/>
        <v>0.8238120913928956</v>
      </c>
      <c r="K20" s="9">
        <f t="shared" si="0"/>
        <v>0.17618790860710443</v>
      </c>
    </row>
    <row r="21" spans="8:11" ht="15">
      <c r="H21" s="8">
        <v>10</v>
      </c>
      <c r="I21" s="10">
        <f t="shared" si="1"/>
        <v>0.029364651434517417</v>
      </c>
      <c r="J21" s="9">
        <f t="shared" si="2"/>
        <v>0.853176742827413</v>
      </c>
      <c r="K21" s="9">
        <f t="shared" si="0"/>
        <v>0.14682325717258704</v>
      </c>
    </row>
    <row r="22" spans="8:11" ht="15">
      <c r="H22" s="8">
        <v>11</v>
      </c>
      <c r="I22" s="10">
        <f t="shared" si="1"/>
        <v>0.02447054286209785</v>
      </c>
      <c r="J22" s="9">
        <f t="shared" si="2"/>
        <v>0.8776472856895108</v>
      </c>
      <c r="K22" s="9">
        <f t="shared" si="0"/>
        <v>0.12235271431048922</v>
      </c>
    </row>
    <row r="23" spans="8:11" ht="15">
      <c r="H23" s="8">
        <v>12</v>
      </c>
      <c r="I23" s="10">
        <f t="shared" si="1"/>
        <v>0.02039211905174821</v>
      </c>
      <c r="J23" s="9">
        <f t="shared" si="2"/>
        <v>0.898039404741259</v>
      </c>
      <c r="K23" s="9">
        <f t="shared" si="0"/>
        <v>0.10196059525874102</v>
      </c>
    </row>
    <row r="24" spans="8:11" ht="15">
      <c r="H24" s="8">
        <v>13</v>
      </c>
      <c r="I24" s="10">
        <f t="shared" si="1"/>
        <v>0.016993432543123507</v>
      </c>
      <c r="J24" s="9">
        <f t="shared" si="2"/>
        <v>0.9150328372843824</v>
      </c>
      <c r="K24" s="9">
        <f t="shared" si="0"/>
        <v>0.08496716271561755</v>
      </c>
    </row>
    <row r="25" spans="8:11" ht="15">
      <c r="H25" s="8">
        <v>14</v>
      </c>
      <c r="I25" s="10">
        <f t="shared" si="1"/>
        <v>0.01416119378593626</v>
      </c>
      <c r="J25" s="9">
        <f aca="true" t="shared" si="3" ref="J25:J36">J24+I25</f>
        <v>0.9291940310703187</v>
      </c>
      <c r="K25" s="9">
        <f t="shared" si="0"/>
        <v>0.07080596892968127</v>
      </c>
    </row>
    <row r="26" spans="8:11" ht="15">
      <c r="H26" s="8">
        <v>15</v>
      </c>
      <c r="I26" s="10">
        <f t="shared" si="1"/>
        <v>0.01180099482161355</v>
      </c>
      <c r="J26" s="9">
        <f t="shared" si="3"/>
        <v>0.9409950258919323</v>
      </c>
      <c r="K26" s="9">
        <f t="shared" si="0"/>
        <v>0.05900497410806771</v>
      </c>
    </row>
    <row r="27" spans="8:11" ht="15">
      <c r="H27" s="8">
        <v>16</v>
      </c>
      <c r="I27" s="10">
        <f t="shared" si="1"/>
        <v>0.009834162351344626</v>
      </c>
      <c r="J27" s="9">
        <f t="shared" si="3"/>
        <v>0.9508291882432769</v>
      </c>
      <c r="K27" s="9">
        <f t="shared" si="0"/>
        <v>0.04917081175672311</v>
      </c>
    </row>
    <row r="28" spans="8:11" ht="15">
      <c r="H28" s="8">
        <v>17</v>
      </c>
      <c r="I28" s="10">
        <f t="shared" si="1"/>
        <v>0.008195135292787188</v>
      </c>
      <c r="J28" s="9">
        <f t="shared" si="3"/>
        <v>0.959024323536064</v>
      </c>
      <c r="K28" s="9">
        <f t="shared" si="0"/>
        <v>0.04097567646393596</v>
      </c>
    </row>
    <row r="29" spans="8:11" ht="15">
      <c r="H29" s="8">
        <v>18</v>
      </c>
      <c r="I29" s="10">
        <f t="shared" si="1"/>
        <v>0.006829279410655991</v>
      </c>
      <c r="J29" s="9">
        <f t="shared" si="3"/>
        <v>0.9658536029467201</v>
      </c>
      <c r="K29" s="9">
        <f t="shared" si="0"/>
        <v>0.03414639705327993</v>
      </c>
    </row>
    <row r="30" spans="8:11" ht="15">
      <c r="H30" s="8">
        <v>19</v>
      </c>
      <c r="I30" s="10">
        <f t="shared" si="1"/>
        <v>0.0056910661755466595</v>
      </c>
      <c r="J30" s="9">
        <f t="shared" si="3"/>
        <v>0.9715446691222668</v>
      </c>
      <c r="K30" s="9">
        <f t="shared" si="0"/>
        <v>0.02845533087773322</v>
      </c>
    </row>
    <row r="31" spans="8:11" ht="15">
      <c r="H31" s="8">
        <v>20</v>
      </c>
      <c r="I31" s="10">
        <f t="shared" si="1"/>
        <v>0.004742555146288884</v>
      </c>
      <c r="J31" s="9">
        <f t="shared" si="3"/>
        <v>0.9762872242685556</v>
      </c>
      <c r="K31" s="9">
        <f t="shared" si="0"/>
        <v>0.02371277573144437</v>
      </c>
    </row>
    <row r="32" spans="8:11" ht="15">
      <c r="H32" s="8">
        <v>21</v>
      </c>
      <c r="I32" s="10">
        <f t="shared" si="1"/>
        <v>0.0039521292885740696</v>
      </c>
      <c r="J32" s="9">
        <f t="shared" si="3"/>
        <v>0.9802393535571297</v>
      </c>
      <c r="K32" s="9">
        <f t="shared" si="0"/>
        <v>0.019760646442870344</v>
      </c>
    </row>
    <row r="33" spans="8:11" ht="15">
      <c r="H33" s="8">
        <v>22</v>
      </c>
      <c r="I33" s="10">
        <f t="shared" si="1"/>
        <v>0.003293441073811725</v>
      </c>
      <c r="J33" s="9">
        <f t="shared" si="3"/>
        <v>0.9835327946309413</v>
      </c>
      <c r="K33" s="9">
        <f t="shared" si="0"/>
        <v>0.016467205369058657</v>
      </c>
    </row>
    <row r="34" spans="8:11" ht="15">
      <c r="H34" s="8">
        <v>23</v>
      </c>
      <c r="I34" s="10">
        <f t="shared" si="1"/>
        <v>0.0027445342281764377</v>
      </c>
      <c r="J34" s="9">
        <f t="shared" si="3"/>
        <v>0.9862773288591178</v>
      </c>
      <c r="K34" s="9">
        <f t="shared" si="0"/>
        <v>0.013722671140882214</v>
      </c>
    </row>
    <row r="35" spans="8:11" ht="15">
      <c r="H35" s="8">
        <v>24</v>
      </c>
      <c r="I35" s="10">
        <f t="shared" si="1"/>
        <v>0.002287111856813698</v>
      </c>
      <c r="J35" s="9">
        <f t="shared" si="3"/>
        <v>0.9885644407159315</v>
      </c>
      <c r="K35" s="9">
        <f t="shared" si="0"/>
        <v>0.011435559284068475</v>
      </c>
    </row>
    <row r="36" spans="8:11" ht="15">
      <c r="H36" s="8">
        <v>25</v>
      </c>
      <c r="I36" s="10">
        <f t="shared" si="1"/>
        <v>0.0019059265473447488</v>
      </c>
      <c r="J36" s="9">
        <f t="shared" si="3"/>
        <v>0.9904703672632763</v>
      </c>
      <c r="K36" s="9">
        <f t="shared" si="0"/>
        <v>0.009529632736723692</v>
      </c>
    </row>
  </sheetData>
  <sheetProtection/>
  <mergeCells count="1">
    <mergeCell ref="H9:K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Elson</dc:creator>
  <cp:keywords/>
  <dc:description/>
  <cp:lastModifiedBy>mycom</cp:lastModifiedBy>
  <dcterms:created xsi:type="dcterms:W3CDTF">2011-05-19T20:09:25Z</dcterms:created>
  <dcterms:modified xsi:type="dcterms:W3CDTF">2012-01-22T16:48:29Z</dcterms:modified>
  <cp:category/>
  <cp:version/>
  <cp:contentType/>
  <cp:contentStatus/>
</cp:coreProperties>
</file>