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Questions" sheetId="8" r:id="rId1"/>
    <sheet name="Data&amp;2.1" sheetId="1" r:id="rId2"/>
    <sheet name="2.2" sheetId="9" r:id="rId3"/>
    <sheet name="2.3" sheetId="10" r:id="rId4"/>
    <sheet name="2.4" sheetId="11" r:id="rId5"/>
  </sheets>
  <calcPr calcId="125725"/>
</workbook>
</file>

<file path=xl/calcChain.xml><?xml version="1.0" encoding="utf-8"?>
<calcChain xmlns="http://schemas.openxmlformats.org/spreadsheetml/2006/main">
  <c r="H10" i="9"/>
  <c r="J10" s="1"/>
  <c r="B10"/>
  <c r="D10" s="1"/>
  <c r="C4"/>
  <c r="K4"/>
  <c r="C6"/>
  <c r="H6"/>
  <c r="Q12"/>
  <c r="C32" i="1"/>
  <c r="C31"/>
  <c r="C28"/>
  <c r="E6" l="1"/>
  <c r="C4"/>
  <c r="C30" l="1"/>
  <c r="D5"/>
  <c r="C5" s="1"/>
  <c r="C6" s="1"/>
  <c r="C29" s="1"/>
  <c r="C27" l="1"/>
</calcChain>
</file>

<file path=xl/sharedStrings.xml><?xml version="1.0" encoding="utf-8"?>
<sst xmlns="http://schemas.openxmlformats.org/spreadsheetml/2006/main" count="51" uniqueCount="44">
  <si>
    <t>Contingency Table</t>
  </si>
  <si>
    <t>Total</t>
  </si>
  <si>
    <t>Does not Exceed</t>
  </si>
  <si>
    <t>Sale Price</t>
  </si>
  <si>
    <t>Cost of Production</t>
  </si>
  <si>
    <t>Price and Cost Information</t>
  </si>
  <si>
    <t>Problem 2.1</t>
  </si>
  <si>
    <t>Problem 2.2</t>
  </si>
  <si>
    <t>Problem 2.3</t>
  </si>
  <si>
    <t>Problem 2.4</t>
  </si>
  <si>
    <t>Optional Problems</t>
  </si>
  <si>
    <t>Problem Set 2</t>
  </si>
  <si>
    <t>Lithium Ion</t>
  </si>
  <si>
    <t>Exceeds 5,000 hours</t>
  </si>
  <si>
    <t>Standard Deviation of Battery Life</t>
  </si>
  <si>
    <t>Mean Battery Life</t>
  </si>
  <si>
    <t>NiMH</t>
  </si>
  <si>
    <t>BreatheCorp manufactures two types of Portable Oxygen Concentrator Batteries: lithium ion and NiMH. 56% of the batteries they produce are lithium ion. They offer a 5,000 hour warrantee on each of the batteries they sell, and 93% of all batteris exceed 5,000 hours of useful life. Furthermore, 53% of all the batters sold are both all lithium ion AND exceed 5,000 hours of life. You can find this information filled out in the contingency table in the Data tab. Use this information to answer the following questions. Questions 2.1 and 2.2 relate to information from week 4 in the class, 2.3 comes from week 5 material, and 2.4 is based on material from week 6. Note that part a (and ONLY part a) of question 2.3 is an extra credit question. Should you encounter any difficulties with these problems, the optional problems below are very similar to the questions in this problem set, and the answers to the optional questions can be found in the back of the textbook. You can also request that the tutor work extensively with you on the optional problems.</t>
  </si>
  <si>
    <t>Levine, questions 4.6, 4.12, 4.26, 5.2, 6.6, 6.10, 7.26</t>
  </si>
  <si>
    <r>
      <t>Assume that BreatheCorp sells their lithium ion batteries for $350 each and their NiMH batteries for $285 each. Further assume that the cost of producing a lithium ion battery is $280 and the cost of producing a NiMH battery is $245. Finally, assume that if a battery does not last 5,000 hours, BreatheCorp will replace it free of charge to the consumer; BreatheCorp will incur the cost of replacement, but will not receive any additional revenue.
(a) Calculate the profit earned/loss incurred on; a lithium ion that exceeds 5,000 hours</t>
    </r>
    <r>
      <rPr>
        <b/>
        <sz val="12"/>
        <color rgb="FFFF0000"/>
        <rFont val="Calibri"/>
        <family val="2"/>
        <scheme val="minor"/>
      </rPr>
      <t>(350-280) * 0.53 = $37.1</t>
    </r>
    <r>
      <rPr>
        <sz val="11"/>
        <color theme="1"/>
        <rFont val="Calibri"/>
        <family val="2"/>
        <scheme val="minor"/>
      </rPr>
      <t xml:space="preserve"> , a lithium ion that does not exceed 5,000 hours=</t>
    </r>
    <r>
      <rPr>
        <b/>
        <sz val="12"/>
        <color rgb="FFFF0000"/>
        <rFont val="Calibri"/>
        <family val="2"/>
        <scheme val="minor"/>
      </rPr>
      <t xml:space="preserve"> (350-280) * 0.03 = $2.1</t>
    </r>
    <r>
      <rPr>
        <sz val="11"/>
        <color theme="1"/>
        <rFont val="Calibri"/>
        <family val="2"/>
        <scheme val="minor"/>
      </rPr>
      <t>,   a NiMH that exceeds 5,000 hours=</t>
    </r>
    <r>
      <rPr>
        <b/>
        <sz val="12"/>
        <color rgb="FFFF0000"/>
        <rFont val="Calibri"/>
        <family val="2"/>
        <scheme val="minor"/>
      </rPr>
      <t>(285-245) * 0.40 = $16</t>
    </r>
    <r>
      <rPr>
        <sz val="11"/>
        <color theme="1"/>
        <rFont val="Calibri"/>
        <family val="2"/>
        <scheme val="minor"/>
      </rPr>
      <t>, and a NiMH that fails to last 5,000 ours=</t>
    </r>
    <r>
      <rPr>
        <b/>
        <sz val="12"/>
        <color rgb="FFFF0000"/>
        <rFont val="Calibri"/>
        <family val="2"/>
        <scheme val="minor"/>
      </rPr>
      <t>(285-245) * 0.04 = $1.6</t>
    </r>
    <r>
      <rPr>
        <sz val="11"/>
        <color theme="1"/>
        <rFont val="Calibri"/>
        <family val="2"/>
        <scheme val="minor"/>
      </rPr>
      <t>.
(b) What is the expected value (expected profit) of producing a lithium ion battery?(</t>
    </r>
    <r>
      <rPr>
        <b/>
        <sz val="12"/>
        <color rgb="FFFF0000"/>
        <rFont val="Calibri"/>
        <family val="2"/>
        <scheme val="minor"/>
      </rPr>
      <t xml:space="preserve"> 280 *  0.56</t>
    </r>
    <r>
      <rPr>
        <sz val="11"/>
        <color theme="1"/>
        <rFont val="Calibri"/>
        <family val="2"/>
        <scheme val="minor"/>
      </rPr>
      <t xml:space="preserve">) =  </t>
    </r>
    <r>
      <rPr>
        <b/>
        <sz val="11"/>
        <color rgb="FFFF0000"/>
        <rFont val="Calibri"/>
        <family val="2"/>
        <scheme val="minor"/>
      </rPr>
      <t>$</t>
    </r>
    <r>
      <rPr>
        <b/>
        <sz val="12"/>
        <color rgb="FFFF0000"/>
        <rFont val="Calibri"/>
        <family val="2"/>
        <scheme val="minor"/>
      </rPr>
      <t xml:space="preserve">156.80. </t>
    </r>
    <r>
      <rPr>
        <sz val="11"/>
        <color theme="1"/>
        <rFont val="Calibri"/>
        <family val="2"/>
        <scheme val="minor"/>
      </rPr>
      <t xml:space="preserve">A NiMH battery? ( </t>
    </r>
    <r>
      <rPr>
        <b/>
        <sz val="12"/>
        <color rgb="FFFF0000"/>
        <rFont val="Calibri"/>
        <family val="2"/>
        <scheme val="minor"/>
      </rPr>
      <t>245</t>
    </r>
    <r>
      <rPr>
        <sz val="11"/>
        <color theme="1"/>
        <rFont val="Calibri"/>
        <family val="2"/>
        <scheme val="minor"/>
      </rPr>
      <t xml:space="preserve"> *  </t>
    </r>
    <r>
      <rPr>
        <b/>
        <sz val="12"/>
        <color rgb="FFFF0000"/>
        <rFont val="Calibri"/>
        <family val="2"/>
        <scheme val="minor"/>
      </rPr>
      <t>0.44)</t>
    </r>
    <r>
      <rPr>
        <sz val="11"/>
        <color theme="1"/>
        <rFont val="Calibri"/>
        <family val="2"/>
        <scheme val="minor"/>
      </rPr>
      <t xml:space="preserve"> =  </t>
    </r>
    <r>
      <rPr>
        <b/>
        <sz val="11"/>
        <color rgb="FFFF0000"/>
        <rFont val="Calibri"/>
        <family val="2"/>
        <scheme val="minor"/>
      </rPr>
      <t>$</t>
    </r>
    <r>
      <rPr>
        <b/>
        <sz val="12"/>
        <color rgb="FFFF0000"/>
        <rFont val="Calibri"/>
        <family val="2"/>
        <scheme val="minor"/>
      </rPr>
      <t>107.80</t>
    </r>
    <r>
      <rPr>
        <sz val="11"/>
        <color theme="1"/>
        <rFont val="Calibri"/>
        <family val="2"/>
        <scheme val="minor"/>
      </rPr>
      <t xml:space="preserve">
(c) What is the variance and standard deviation (of profit, NOT of battery life) for producing an NiMH battery?</t>
    </r>
    <r>
      <rPr>
        <b/>
        <sz val="12"/>
        <color rgb="FFFF0000"/>
        <rFont val="Calibri"/>
        <family val="2"/>
        <scheme val="minor"/>
      </rPr>
      <t xml:space="preserve">Var:( 245 *  0.44* 0.56) =  $60.37 and Std Dev= sqrt(68.99) = 7.77 </t>
    </r>
    <r>
      <rPr>
        <sz val="11"/>
        <color theme="1"/>
        <rFont val="Calibri"/>
        <family val="2"/>
        <scheme val="minor"/>
      </rPr>
      <t xml:space="preserve">Of producing a lithium ion battery?  </t>
    </r>
    <r>
      <rPr>
        <b/>
        <sz val="12"/>
        <color rgb="FFFF0000"/>
        <rFont val="Calibri"/>
        <family val="2"/>
        <scheme val="minor"/>
      </rPr>
      <t>Var:( 280 *  0.56* 0.44) =  $68.99 and Std Dev= sqrt(68.99) = 8.31</t>
    </r>
  </si>
  <si>
    <r>
      <t xml:space="preserve">In problem 2.3, you were given mean battery life and standard deviations of battery life for each battery type. Use this information to calculate:
(a) The probability that a sample of 16 NiMH will have an average battery life of more than 6,000 hours. </t>
    </r>
    <r>
      <rPr>
        <b/>
        <sz val="12"/>
        <color rgb="FFFF0000"/>
        <rFont val="Calibri"/>
        <family val="2"/>
        <scheme val="minor"/>
      </rPr>
      <t>P(Z&gt; (6000-5750)/(561.72/sqrt(16))]) = 1 -P(Z&lt;= 1.780246) = 0.037517855</t>
    </r>
    <r>
      <rPr>
        <sz val="11"/>
        <color theme="1"/>
        <rFont val="Calibri"/>
        <family val="2"/>
        <scheme val="minor"/>
      </rPr>
      <t xml:space="preserve">
(b) The probability that a sample of 64 NiMH will have an average battery life of more than 6,000 hours.  </t>
    </r>
    <r>
      <rPr>
        <b/>
        <sz val="12"/>
        <color rgb="FFFF0000"/>
        <rFont val="Calibri"/>
        <family val="2"/>
        <scheme val="minor"/>
      </rPr>
      <t>P(Z&gt; (6000-5750)/(561.72/sqrt(64))]) = 1 -P(Z&lt;=3.560493) = 0.00018508</t>
    </r>
    <r>
      <rPr>
        <sz val="11"/>
        <color theme="1"/>
        <rFont val="Calibri"/>
        <family val="2"/>
        <scheme val="minor"/>
      </rPr>
      <t xml:space="preserve">
(c) The probability that a sample of 5 lithium ion batteries will have an average life of less than 5,000 hours. </t>
    </r>
    <r>
      <rPr>
        <b/>
        <sz val="12"/>
        <color rgb="FFFF0000"/>
        <rFont val="Calibri"/>
        <family val="2"/>
        <scheme val="minor"/>
      </rPr>
      <t xml:space="preserve"> P(Z&lt;(5000-5750)/(465.5/sqrt(5))])  =  2.8325E-303</t>
    </r>
    <r>
      <rPr>
        <sz val="11"/>
        <color theme="1"/>
        <rFont val="Calibri"/>
        <family val="2"/>
        <scheme val="minor"/>
      </rPr>
      <t xml:space="preserve">
(d) The probability that a sample of 20 lithium ion batteries will have an average life of less than 5,000 hours. </t>
    </r>
    <r>
      <rPr>
        <b/>
        <sz val="12"/>
        <color rgb="FFFF0000"/>
        <rFont val="Calibri"/>
        <family val="2"/>
        <scheme val="minor"/>
      </rPr>
      <t xml:space="preserve">P(Z&lt; (5000-5750)/(465.5/sqrt(20))]) = 0.00018508 </t>
    </r>
  </si>
  <si>
    <r>
      <t xml:space="preserve">Assume that BreatheCorp battery life is normally distributed and that battery types have have a mean life of 5,750 hours. Furthermore, the standard deviation of battery life for NiMH batteries is 561.72 hours and the standard deviation of battery life for lithium ion is 465.5 miles.
(a) EXTRA CREDIT-Using the probabilities you calculated in problem 2.1, show that the numbers given here for the standard deviation of each battery type are correct. Note: depending on rounding, the numbers you calculate may be slightly higher or lower than the ones given in the problem. Ans: </t>
    </r>
    <r>
      <rPr>
        <b/>
        <sz val="12"/>
        <color rgb="FFFF0000"/>
        <rFont val="Calibri"/>
        <family val="2"/>
        <scheme val="minor"/>
      </rPr>
      <t>For Lithium, use Z=1.64, then |(5000-5750)|/1.64 = 457.32, For NiMH, use Z= - 1.47579 where prob = 0.07, then (5000-5750)/- 1.47579= 508.20</t>
    </r>
    <r>
      <rPr>
        <sz val="11"/>
        <color theme="1"/>
        <rFont val="Calibri"/>
        <family val="2"/>
        <scheme val="minor"/>
      </rPr>
      <t xml:space="preserve">
(b) If BreatheCorp wanted to ensure that 95% of their batteries exceeded the warrantee, what would they have to set their warrantee at for NiMH batteries?</t>
    </r>
    <r>
      <rPr>
        <b/>
        <sz val="12"/>
        <color rgb="FFFF0000"/>
        <rFont val="Calibri"/>
        <family val="2"/>
        <scheme val="minor"/>
      </rPr>
      <t xml:space="preserve"> 5750 + 1.64(561.72) = 6673.95 hours</t>
    </r>
    <r>
      <rPr>
        <sz val="11"/>
        <color theme="1"/>
        <rFont val="Calibri"/>
        <family val="2"/>
        <scheme val="minor"/>
      </rPr>
      <t xml:space="preserve">. For lithium ion tires? </t>
    </r>
    <r>
      <rPr>
        <b/>
        <sz val="12"/>
        <color rgb="FFFF0000"/>
        <rFont val="Calibri"/>
        <family val="2"/>
        <scheme val="minor"/>
      </rPr>
      <t>5750 + 1.64(465.5) = 6515.68 hours.</t>
    </r>
    <r>
      <rPr>
        <sz val="11"/>
        <color theme="1"/>
        <rFont val="Calibri"/>
        <family val="2"/>
        <scheme val="minor"/>
      </rPr>
      <t xml:space="preserve">
Excel Tips:
Excel has a trio of built in functions that are useful for calculating Z scores and dealing with the standard normal distribution. These are =STANDARDIZE, =NORMSINV, and =NORMSDIST. See the Excel helpfile for details on how to use these functions.</t>
    </r>
  </si>
  <si>
    <t>A.</t>
  </si>
  <si>
    <t>The event of selecting a Lithium batter with a probability of 0.56</t>
  </si>
  <si>
    <t>b.</t>
  </si>
  <si>
    <t>c.</t>
  </si>
  <si>
    <t>Table above</t>
  </si>
  <si>
    <t>d,</t>
  </si>
  <si>
    <t>The probability of selecting a Lithium battery given that is it defective is 0.47</t>
  </si>
  <si>
    <t>e.</t>
  </si>
  <si>
    <t>f.</t>
  </si>
  <si>
    <t>g</t>
  </si>
  <si>
    <t>h.</t>
  </si>
  <si>
    <t>i.</t>
  </si>
  <si>
    <t>a.</t>
  </si>
  <si>
    <t>350-280*.53=</t>
  </si>
  <si>
    <t>a lithium ion that does not exceed 5,00 hours= (350-280)*.03=</t>
  </si>
  <si>
    <t>a NIMH that exceeds 5,000 hours= (285-245)*0.40=</t>
  </si>
  <si>
    <t>(b)</t>
  </si>
  <si>
    <t>(280*0.56)=</t>
  </si>
  <si>
    <t>A NIMH battery? (245*.44)=</t>
  </si>
  <si>
    <t>c.       VAR=</t>
  </si>
  <si>
    <t xml:space="preserve">of producing lithium battery? </t>
  </si>
  <si>
    <t>Variance=</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</si>
</sst>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4" formatCode="_(&quot;$&quot;* #,##0_);_(&quot;$&quot;* \(#,##0\);_(&quot;$&quot;* &quot;-&quot;??_);_(@_)"/>
    <numFmt numFmtId="165" formatCode="&quot;$&quot;#,##0.00"/>
  </numFmts>
  <fonts count="9">
    <font>
      <sz val="11"/>
      <color theme="1"/>
      <name val="Calibri"/>
      <family val="2"/>
      <scheme val="minor"/>
    </font>
    <font>
      <sz val="11"/>
      <color theme="1"/>
      <name val="Calibri"/>
      <family val="2"/>
      <scheme val="minor"/>
    </font>
    <font>
      <b/>
      <u/>
      <sz val="11"/>
      <color theme="1"/>
      <name val="Calibri"/>
      <family val="2"/>
      <scheme val="minor"/>
    </font>
    <font>
      <b/>
      <u/>
      <sz val="16"/>
      <color theme="1"/>
      <name val="Calibri"/>
      <family val="2"/>
      <scheme val="minor"/>
    </font>
    <font>
      <sz val="11"/>
      <color rgb="FFFF0000"/>
      <name val="Calibri"/>
      <family val="2"/>
      <scheme val="minor"/>
    </font>
    <font>
      <b/>
      <sz val="12"/>
      <color rgb="FFFF0000"/>
      <name val="Calibri"/>
      <family val="2"/>
      <scheme val="minor"/>
    </font>
    <font>
      <b/>
      <sz val="11"/>
      <color rgb="FFFF0000"/>
      <name val="Calibri"/>
      <family val="2"/>
      <scheme val="minor"/>
    </font>
    <font>
      <b/>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3" tint="0.79998168889431442"/>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Alignment="1">
      <alignment vertical="top" wrapText="1"/>
    </xf>
    <xf numFmtId="0" fontId="0" fillId="0" borderId="11" xfId="0" applyBorder="1"/>
    <xf numFmtId="0" fontId="0" fillId="0" borderId="12" xfId="0" applyBorder="1"/>
    <xf numFmtId="0" fontId="0" fillId="0" borderId="0" xfId="0" applyAlignment="1"/>
    <xf numFmtId="0" fontId="0" fillId="0" borderId="13" xfId="0" applyBorder="1"/>
    <xf numFmtId="164" fontId="0" fillId="0" borderId="7" xfId="1" applyNumberFormat="1" applyFont="1" applyBorder="1"/>
    <xf numFmtId="164" fontId="0" fillId="0" borderId="14" xfId="1" applyNumberFormat="1" applyFont="1" applyBorder="1"/>
    <xf numFmtId="164" fontId="0" fillId="0" borderId="15" xfId="1" applyNumberFormat="1" applyFont="1" applyBorder="1"/>
    <xf numFmtId="164" fontId="0" fillId="0" borderId="6" xfId="1" applyNumberFormat="1" applyFont="1" applyBorder="1"/>
    <xf numFmtId="0" fontId="0" fillId="0" borderId="16" xfId="0" applyBorder="1"/>
    <xf numFmtId="0" fontId="0" fillId="0" borderId="17" xfId="0" applyBorder="1"/>
    <xf numFmtId="164" fontId="0" fillId="0" borderId="0" xfId="0" applyNumberFormat="1"/>
    <xf numFmtId="0" fontId="0" fillId="0" borderId="20" xfId="0" applyBorder="1"/>
    <xf numFmtId="0" fontId="0" fillId="0" borderId="1" xfId="0" applyBorder="1"/>
    <xf numFmtId="0" fontId="0" fillId="0" borderId="19" xfId="0" applyBorder="1" applyAlignment="1">
      <alignment horizontal="center" vertical="center"/>
    </xf>
    <xf numFmtId="2" fontId="4" fillId="0" borderId="21" xfId="0" applyNumberFormat="1" applyFont="1" applyBorder="1" applyAlignment="1">
      <alignment horizontal="center" vertical="center"/>
    </xf>
    <xf numFmtId="0" fontId="0" fillId="0" borderId="21" xfId="0" applyBorder="1" applyAlignment="1">
      <alignment horizontal="center" vertical="center"/>
    </xf>
    <xf numFmtId="2"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0" fillId="0" borderId="18" xfId="0" applyBorder="1" applyAlignment="1">
      <alignment horizontal="center" vertical="center"/>
    </xf>
    <xf numFmtId="2" fontId="0" fillId="0" borderId="0" xfId="0" applyNumberFormat="1"/>
    <xf numFmtId="0" fontId="7" fillId="0" borderId="0" xfId="0" applyFont="1"/>
    <xf numFmtId="165" fontId="0" fillId="0" borderId="0" xfId="0" applyNumberFormat="1"/>
    <xf numFmtId="165" fontId="7" fillId="0" borderId="0" xfId="0" applyNumberFormat="1" applyFont="1"/>
    <xf numFmtId="8" fontId="7" fillId="0" borderId="0" xfId="0" applyNumberFormat="1" applyFont="1"/>
    <xf numFmtId="0" fontId="0" fillId="4" borderId="0" xfId="0" applyFill="1" applyAlignment="1">
      <alignment horizontal="left" vertical="top" wrapText="1"/>
    </xf>
    <xf numFmtId="0" fontId="0" fillId="2" borderId="0" xfId="0" applyFill="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horizontal="center"/>
    </xf>
    <xf numFmtId="0" fontId="0" fillId="5" borderId="0" xfId="0" applyFill="1" applyAlignment="1">
      <alignment horizontal="left" vertical="top" wrapText="1"/>
    </xf>
    <xf numFmtId="0" fontId="0" fillId="4" borderId="0" xfId="0" applyFill="1" applyAlignment="1">
      <alignment horizontal="left" vertical="top" wrapText="1"/>
    </xf>
    <xf numFmtId="0" fontId="0" fillId="3" borderId="0" xfId="0" applyFill="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8" xfId="0" applyBorder="1" applyAlignment="1">
      <alignment horizontal="center" vertical="top"/>
    </xf>
    <xf numFmtId="0" fontId="8"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63"/>
  <sheetViews>
    <sheetView tabSelected="1" topLeftCell="A19" workbookViewId="0">
      <selection activeCell="B39" sqref="B39:Q48"/>
    </sheetView>
  </sheetViews>
  <sheetFormatPr defaultRowHeight="15"/>
  <cols>
    <col min="1" max="1" width="1.42578125" customWidth="1"/>
    <col min="14" max="14" width="11.42578125" customWidth="1"/>
    <col min="17" max="17" width="24.28515625" customWidth="1"/>
    <col min="20" max="20" width="14.28515625" customWidth="1"/>
  </cols>
  <sheetData>
    <row r="1" spans="2:17" ht="7.5" customHeight="1"/>
    <row r="2" spans="2:17" ht="21">
      <c r="B2" s="34" t="s">
        <v>11</v>
      </c>
      <c r="C2" s="34"/>
      <c r="D2" s="34"/>
      <c r="E2" s="34"/>
      <c r="F2" s="34"/>
      <c r="G2" s="34"/>
      <c r="H2" s="34"/>
      <c r="I2" s="34"/>
      <c r="J2" s="34"/>
      <c r="K2" s="34"/>
      <c r="L2" s="34"/>
      <c r="M2" s="34"/>
      <c r="N2" s="34"/>
      <c r="O2" s="34"/>
      <c r="P2" s="34"/>
      <c r="Q2" s="34"/>
    </row>
    <row r="4" spans="2:17">
      <c r="B4" s="33" t="s">
        <v>17</v>
      </c>
      <c r="C4" s="33"/>
      <c r="D4" s="33"/>
      <c r="E4" s="33"/>
      <c r="F4" s="33"/>
      <c r="G4" s="33"/>
      <c r="H4" s="33"/>
      <c r="I4" s="33"/>
      <c r="J4" s="33"/>
      <c r="K4" s="33"/>
      <c r="L4" s="33"/>
      <c r="M4" s="33"/>
      <c r="N4" s="33"/>
      <c r="O4" s="33"/>
      <c r="P4" s="33"/>
      <c r="Q4" s="33"/>
    </row>
    <row r="5" spans="2:17">
      <c r="B5" s="33"/>
      <c r="C5" s="33"/>
      <c r="D5" s="33"/>
      <c r="E5" s="33"/>
      <c r="F5" s="33"/>
      <c r="G5" s="33"/>
      <c r="H5" s="33"/>
      <c r="I5" s="33"/>
      <c r="J5" s="33"/>
      <c r="K5" s="33"/>
      <c r="L5" s="33"/>
      <c r="M5" s="33"/>
      <c r="N5" s="33"/>
      <c r="O5" s="33"/>
      <c r="P5" s="33"/>
      <c r="Q5" s="33"/>
    </row>
    <row r="6" spans="2:17">
      <c r="B6" s="33"/>
      <c r="C6" s="33"/>
      <c r="D6" s="33"/>
      <c r="E6" s="33"/>
      <c r="F6" s="33"/>
      <c r="G6" s="33"/>
      <c r="H6" s="33"/>
      <c r="I6" s="33"/>
      <c r="J6" s="33"/>
      <c r="K6" s="33"/>
      <c r="L6" s="33"/>
      <c r="M6" s="33"/>
      <c r="N6" s="33"/>
      <c r="O6" s="33"/>
      <c r="P6" s="33"/>
      <c r="Q6" s="33"/>
    </row>
    <row r="7" spans="2:17">
      <c r="B7" s="33"/>
      <c r="C7" s="33"/>
      <c r="D7" s="33"/>
      <c r="E7" s="33"/>
      <c r="F7" s="33"/>
      <c r="G7" s="33"/>
      <c r="H7" s="33"/>
      <c r="I7" s="33"/>
      <c r="J7" s="33"/>
      <c r="K7" s="33"/>
      <c r="L7" s="33"/>
      <c r="M7" s="33"/>
      <c r="N7" s="33"/>
      <c r="O7" s="33"/>
      <c r="P7" s="33"/>
      <c r="Q7" s="33"/>
    </row>
    <row r="8" spans="2:17">
      <c r="B8" s="33"/>
      <c r="C8" s="33"/>
      <c r="D8" s="33"/>
      <c r="E8" s="33"/>
      <c r="F8" s="33"/>
      <c r="G8" s="33"/>
      <c r="H8" s="33"/>
      <c r="I8" s="33"/>
      <c r="J8" s="33"/>
      <c r="K8" s="33"/>
      <c r="L8" s="33"/>
      <c r="M8" s="33"/>
      <c r="N8" s="33"/>
      <c r="O8" s="33"/>
      <c r="P8" s="33"/>
      <c r="Q8" s="33"/>
    </row>
    <row r="9" spans="2:17">
      <c r="B9" s="33"/>
      <c r="C9" s="33"/>
      <c r="D9" s="33"/>
      <c r="E9" s="33"/>
      <c r="F9" s="33"/>
      <c r="G9" s="33"/>
      <c r="H9" s="33"/>
      <c r="I9" s="33"/>
      <c r="J9" s="33"/>
      <c r="K9" s="33"/>
      <c r="L9" s="33"/>
      <c r="M9" s="33"/>
      <c r="N9" s="33"/>
      <c r="O9" s="33"/>
      <c r="P9" s="33"/>
      <c r="Q9" s="33"/>
    </row>
    <row r="10" spans="2:17">
      <c r="B10" s="33"/>
      <c r="C10" s="33"/>
      <c r="D10" s="33"/>
      <c r="E10" s="33"/>
      <c r="F10" s="33"/>
      <c r="G10" s="33"/>
      <c r="H10" s="33"/>
      <c r="I10" s="33"/>
      <c r="J10" s="33"/>
      <c r="K10" s="33"/>
      <c r="L10" s="33"/>
      <c r="M10" s="33"/>
      <c r="N10" s="33"/>
      <c r="O10" s="33"/>
      <c r="P10" s="33"/>
      <c r="Q10" s="33"/>
    </row>
    <row r="12" spans="2:17">
      <c r="B12" s="32" t="s">
        <v>6</v>
      </c>
      <c r="C12" s="32"/>
    </row>
    <row r="14" spans="2:17" ht="15" customHeight="1">
      <c r="B14" s="37"/>
      <c r="C14" s="37"/>
      <c r="D14" s="37"/>
      <c r="E14" s="37"/>
      <c r="F14" s="37"/>
      <c r="G14" s="37"/>
      <c r="H14" s="37"/>
      <c r="I14" s="37"/>
      <c r="J14" s="37"/>
      <c r="K14" s="37"/>
      <c r="L14" s="37"/>
      <c r="M14" s="37"/>
      <c r="N14" s="37"/>
    </row>
    <row r="15" spans="2:17">
      <c r="B15" s="37"/>
      <c r="C15" s="37"/>
      <c r="D15" s="37"/>
      <c r="E15" s="37"/>
      <c r="F15" s="37"/>
      <c r="G15" s="37"/>
      <c r="H15" s="37"/>
      <c r="I15" s="37"/>
      <c r="J15" s="37"/>
      <c r="K15" s="37"/>
      <c r="L15" s="37"/>
      <c r="M15" s="37"/>
      <c r="N15" s="37"/>
    </row>
    <row r="16" spans="2:17">
      <c r="B16" s="37"/>
      <c r="C16" s="37"/>
      <c r="D16" s="37"/>
      <c r="E16" s="37"/>
      <c r="F16" s="37"/>
      <c r="G16" s="37"/>
      <c r="H16" s="37"/>
      <c r="I16" s="37"/>
      <c r="J16" s="37"/>
      <c r="K16" s="37"/>
      <c r="L16" s="37"/>
      <c r="M16" s="37"/>
      <c r="N16" s="37"/>
    </row>
    <row r="17" spans="2:17">
      <c r="B17" s="37"/>
      <c r="C17" s="37"/>
      <c r="D17" s="37"/>
      <c r="E17" s="37"/>
      <c r="F17" s="37"/>
      <c r="G17" s="37"/>
      <c r="H17" s="37"/>
      <c r="I17" s="37"/>
      <c r="J17" s="37"/>
      <c r="K17" s="37"/>
      <c r="L17" s="37"/>
      <c r="M17" s="37"/>
      <c r="N17" s="37"/>
    </row>
    <row r="18" spans="2:17">
      <c r="B18" s="37"/>
      <c r="C18" s="37"/>
      <c r="D18" s="37"/>
      <c r="E18" s="37"/>
      <c r="F18" s="37"/>
      <c r="G18" s="37"/>
      <c r="H18" s="37"/>
      <c r="I18" s="37"/>
      <c r="J18" s="37"/>
      <c r="K18" s="37"/>
      <c r="L18" s="37"/>
      <c r="M18" s="37"/>
      <c r="N18" s="37"/>
    </row>
    <row r="19" spans="2:17">
      <c r="B19" s="37"/>
      <c r="C19" s="37"/>
      <c r="D19" s="37"/>
      <c r="E19" s="37"/>
      <c r="F19" s="37"/>
      <c r="G19" s="37"/>
      <c r="H19" s="37"/>
      <c r="I19" s="37"/>
      <c r="J19" s="37"/>
      <c r="K19" s="37"/>
      <c r="L19" s="37"/>
      <c r="M19" s="37"/>
      <c r="N19" s="37"/>
    </row>
    <row r="20" spans="2:17">
      <c r="B20" s="37"/>
      <c r="C20" s="37"/>
      <c r="D20" s="37"/>
      <c r="E20" s="37"/>
      <c r="F20" s="37"/>
      <c r="G20" s="37"/>
      <c r="H20" s="37"/>
      <c r="I20" s="37"/>
      <c r="J20" s="37"/>
      <c r="K20" s="37"/>
      <c r="L20" s="37"/>
      <c r="M20" s="37"/>
      <c r="N20" s="37"/>
    </row>
    <row r="21" spans="2:17">
      <c r="B21" s="37"/>
      <c r="C21" s="37"/>
      <c r="D21" s="37"/>
      <c r="E21" s="37"/>
      <c r="F21" s="37"/>
      <c r="G21" s="37"/>
      <c r="H21" s="37"/>
      <c r="I21" s="37"/>
      <c r="J21" s="37"/>
      <c r="K21" s="37"/>
      <c r="L21" s="37"/>
      <c r="M21" s="37"/>
      <c r="N21" s="37"/>
    </row>
    <row r="22" spans="2:17">
      <c r="B22" s="37"/>
      <c r="C22" s="37"/>
      <c r="D22" s="37"/>
      <c r="E22" s="37"/>
      <c r="F22" s="37"/>
      <c r="G22" s="37"/>
      <c r="H22" s="37"/>
      <c r="I22" s="37"/>
      <c r="J22" s="37"/>
      <c r="K22" s="37"/>
      <c r="L22" s="37"/>
      <c r="M22" s="37"/>
      <c r="N22" s="37"/>
    </row>
    <row r="23" spans="2:17">
      <c r="B23" s="37"/>
      <c r="C23" s="37"/>
      <c r="D23" s="37"/>
      <c r="E23" s="37"/>
      <c r="F23" s="37"/>
      <c r="G23" s="37"/>
      <c r="H23" s="37"/>
      <c r="I23" s="37"/>
      <c r="J23" s="37"/>
      <c r="K23" s="37"/>
      <c r="L23" s="37"/>
      <c r="M23" s="37"/>
      <c r="N23" s="37"/>
    </row>
    <row r="24" spans="2:17" ht="57" customHeight="1">
      <c r="B24" s="37"/>
      <c r="C24" s="37"/>
      <c r="D24" s="37"/>
      <c r="E24" s="37"/>
      <c r="F24" s="37"/>
      <c r="G24" s="37"/>
      <c r="H24" s="37"/>
      <c r="I24" s="37"/>
      <c r="J24" s="37"/>
      <c r="K24" s="37"/>
      <c r="L24" s="37"/>
      <c r="M24" s="37"/>
      <c r="N24" s="37"/>
    </row>
    <row r="25" spans="2:17">
      <c r="B25" s="5"/>
      <c r="C25" s="5"/>
      <c r="D25" s="5"/>
      <c r="E25" s="5"/>
      <c r="F25" s="5"/>
      <c r="G25" s="5"/>
      <c r="H25" s="5"/>
      <c r="I25" s="5"/>
      <c r="J25" s="5"/>
      <c r="K25" s="5"/>
      <c r="L25" s="5"/>
      <c r="M25" s="5"/>
      <c r="N25" s="5"/>
    </row>
    <row r="26" spans="2:17">
      <c r="B26" s="32" t="s">
        <v>7</v>
      </c>
      <c r="C26" s="32"/>
      <c r="D26" s="5"/>
      <c r="E26" s="5"/>
      <c r="F26" s="5"/>
      <c r="G26" s="5"/>
      <c r="H26" s="5"/>
      <c r="I26" s="5"/>
      <c r="J26" s="5"/>
      <c r="K26" s="5"/>
      <c r="L26" s="5"/>
      <c r="M26" s="5"/>
      <c r="N26" s="5"/>
    </row>
    <row r="28" spans="2:17" ht="15" customHeight="1">
      <c r="B28" s="35" t="s">
        <v>19</v>
      </c>
      <c r="C28" s="35"/>
      <c r="D28" s="35"/>
      <c r="E28" s="35"/>
      <c r="F28" s="35"/>
      <c r="G28" s="35"/>
      <c r="H28" s="35"/>
      <c r="I28" s="35"/>
      <c r="J28" s="35"/>
      <c r="K28" s="35"/>
      <c r="L28" s="35"/>
      <c r="M28" s="35"/>
      <c r="N28" s="35"/>
      <c r="O28" s="35"/>
      <c r="P28" s="35"/>
      <c r="Q28" s="35"/>
    </row>
    <row r="29" spans="2:17">
      <c r="B29" s="35"/>
      <c r="C29" s="35"/>
      <c r="D29" s="35"/>
      <c r="E29" s="35"/>
      <c r="F29" s="35"/>
      <c r="G29" s="35"/>
      <c r="H29" s="35"/>
      <c r="I29" s="35"/>
      <c r="J29" s="35"/>
      <c r="K29" s="35"/>
      <c r="L29" s="35"/>
      <c r="M29" s="35"/>
      <c r="N29" s="35"/>
      <c r="O29" s="35"/>
      <c r="P29" s="35"/>
      <c r="Q29" s="35"/>
    </row>
    <row r="30" spans="2:17">
      <c r="B30" s="35"/>
      <c r="C30" s="35"/>
      <c r="D30" s="35"/>
      <c r="E30" s="35"/>
      <c r="F30" s="35"/>
      <c r="G30" s="35"/>
      <c r="H30" s="35"/>
      <c r="I30" s="35"/>
      <c r="J30" s="35"/>
      <c r="K30" s="35"/>
      <c r="L30" s="35"/>
      <c r="M30" s="35"/>
      <c r="N30" s="35"/>
      <c r="O30" s="35"/>
      <c r="P30" s="35"/>
      <c r="Q30" s="35"/>
    </row>
    <row r="31" spans="2:17">
      <c r="B31" s="35"/>
      <c r="C31" s="35"/>
      <c r="D31" s="35"/>
      <c r="E31" s="35"/>
      <c r="F31" s="35"/>
      <c r="G31" s="35"/>
      <c r="H31" s="35"/>
      <c r="I31" s="35"/>
      <c r="J31" s="35"/>
      <c r="K31" s="35"/>
      <c r="L31" s="35"/>
      <c r="M31" s="35"/>
      <c r="N31" s="35"/>
      <c r="O31" s="35"/>
      <c r="P31" s="35"/>
      <c r="Q31" s="35"/>
    </row>
    <row r="32" spans="2:17">
      <c r="B32" s="35"/>
      <c r="C32" s="35"/>
      <c r="D32" s="35"/>
      <c r="E32" s="35"/>
      <c r="F32" s="35"/>
      <c r="G32" s="35"/>
      <c r="H32" s="35"/>
      <c r="I32" s="35"/>
      <c r="J32" s="35"/>
      <c r="K32" s="35"/>
      <c r="L32" s="35"/>
      <c r="M32" s="35"/>
      <c r="N32" s="35"/>
      <c r="O32" s="35"/>
      <c r="P32" s="35"/>
      <c r="Q32" s="35"/>
    </row>
    <row r="33" spans="2:17">
      <c r="B33" s="35"/>
      <c r="C33" s="35"/>
      <c r="D33" s="35"/>
      <c r="E33" s="35"/>
      <c r="F33" s="35"/>
      <c r="G33" s="35"/>
      <c r="H33" s="35"/>
      <c r="I33" s="35"/>
      <c r="J33" s="35"/>
      <c r="K33" s="35"/>
      <c r="L33" s="35"/>
      <c r="M33" s="35"/>
      <c r="N33" s="35"/>
      <c r="O33" s="35"/>
      <c r="P33" s="35"/>
      <c r="Q33" s="35"/>
    </row>
    <row r="34" spans="2:17">
      <c r="B34" s="35"/>
      <c r="C34" s="35"/>
      <c r="D34" s="35"/>
      <c r="E34" s="35"/>
      <c r="F34" s="35"/>
      <c r="G34" s="35"/>
      <c r="H34" s="35"/>
      <c r="I34" s="35"/>
      <c r="J34" s="35"/>
      <c r="K34" s="35"/>
      <c r="L34" s="35"/>
      <c r="M34" s="35"/>
      <c r="N34" s="35"/>
      <c r="O34" s="35"/>
      <c r="P34" s="35"/>
      <c r="Q34" s="35"/>
    </row>
    <row r="35" spans="2:17" ht="46.5" customHeight="1">
      <c r="B35" s="35"/>
      <c r="C35" s="35"/>
      <c r="D35" s="35"/>
      <c r="E35" s="35"/>
      <c r="F35" s="35"/>
      <c r="G35" s="35"/>
      <c r="H35" s="35"/>
      <c r="I35" s="35"/>
      <c r="J35" s="35"/>
      <c r="K35" s="35"/>
      <c r="L35" s="35"/>
      <c r="M35" s="35"/>
      <c r="N35" s="35"/>
      <c r="O35" s="35"/>
      <c r="P35" s="35"/>
      <c r="Q35" s="35"/>
    </row>
    <row r="36" spans="2:17">
      <c r="B36" s="5"/>
      <c r="C36" s="5"/>
      <c r="D36" s="5"/>
      <c r="E36" s="5"/>
      <c r="F36" s="5"/>
      <c r="G36" s="5"/>
      <c r="H36" s="5"/>
      <c r="I36" s="5"/>
      <c r="J36" s="5"/>
      <c r="K36" s="5"/>
      <c r="L36" s="5"/>
      <c r="M36" s="5"/>
      <c r="N36" s="5"/>
      <c r="O36" s="5"/>
      <c r="P36" s="5"/>
      <c r="Q36" s="5"/>
    </row>
    <row r="37" spans="2:17">
      <c r="B37" s="32" t="s">
        <v>8</v>
      </c>
      <c r="C37" s="32"/>
    </row>
    <row r="39" spans="2:17" ht="15" customHeight="1">
      <c r="B39" s="36" t="s">
        <v>21</v>
      </c>
      <c r="C39" s="36"/>
      <c r="D39" s="36"/>
      <c r="E39" s="36"/>
      <c r="F39" s="36"/>
      <c r="G39" s="36"/>
      <c r="H39" s="36"/>
      <c r="I39" s="36"/>
      <c r="J39" s="36"/>
      <c r="K39" s="36"/>
      <c r="L39" s="36"/>
      <c r="M39" s="36"/>
      <c r="N39" s="36"/>
      <c r="O39" s="36"/>
      <c r="P39" s="36"/>
      <c r="Q39" s="36"/>
    </row>
    <row r="40" spans="2:17">
      <c r="B40" s="36"/>
      <c r="C40" s="36"/>
      <c r="D40" s="36"/>
      <c r="E40" s="36"/>
      <c r="F40" s="36"/>
      <c r="G40" s="36"/>
      <c r="H40" s="36"/>
      <c r="I40" s="36"/>
      <c r="J40" s="36"/>
      <c r="K40" s="36"/>
      <c r="L40" s="36"/>
      <c r="M40" s="36"/>
      <c r="N40" s="36"/>
      <c r="O40" s="36"/>
      <c r="P40" s="36"/>
      <c r="Q40" s="36"/>
    </row>
    <row r="41" spans="2:17">
      <c r="B41" s="36"/>
      <c r="C41" s="36"/>
      <c r="D41" s="36"/>
      <c r="E41" s="36"/>
      <c r="F41" s="36"/>
      <c r="G41" s="36"/>
      <c r="H41" s="36"/>
      <c r="I41" s="36"/>
      <c r="J41" s="36"/>
      <c r="K41" s="36"/>
      <c r="L41" s="36"/>
      <c r="M41" s="36"/>
      <c r="N41" s="36"/>
      <c r="O41" s="36"/>
      <c r="P41" s="36"/>
      <c r="Q41" s="36"/>
    </row>
    <row r="42" spans="2:17">
      <c r="B42" s="36"/>
      <c r="C42" s="36"/>
      <c r="D42" s="36"/>
      <c r="E42" s="36"/>
      <c r="F42" s="36"/>
      <c r="G42" s="36"/>
      <c r="H42" s="36"/>
      <c r="I42" s="36"/>
      <c r="J42" s="36"/>
      <c r="K42" s="36"/>
      <c r="L42" s="36"/>
      <c r="M42" s="36"/>
      <c r="N42" s="36"/>
      <c r="O42" s="36"/>
      <c r="P42" s="36"/>
      <c r="Q42" s="36"/>
    </row>
    <row r="43" spans="2:17">
      <c r="B43" s="36"/>
      <c r="C43" s="36"/>
      <c r="D43" s="36"/>
      <c r="E43" s="36"/>
      <c r="F43" s="36"/>
      <c r="G43" s="36"/>
      <c r="H43" s="36"/>
      <c r="I43" s="36"/>
      <c r="J43" s="36"/>
      <c r="K43" s="36"/>
      <c r="L43" s="36"/>
      <c r="M43" s="36"/>
      <c r="N43" s="36"/>
      <c r="O43" s="36"/>
      <c r="P43" s="36"/>
      <c r="Q43" s="36"/>
    </row>
    <row r="44" spans="2:17">
      <c r="B44" s="36"/>
      <c r="C44" s="36"/>
      <c r="D44" s="36"/>
      <c r="E44" s="36"/>
      <c r="F44" s="36"/>
      <c r="G44" s="36"/>
      <c r="H44" s="36"/>
      <c r="I44" s="36"/>
      <c r="J44" s="36"/>
      <c r="K44" s="36"/>
      <c r="L44" s="36"/>
      <c r="M44" s="36"/>
      <c r="N44" s="36"/>
      <c r="O44" s="36"/>
      <c r="P44" s="36"/>
      <c r="Q44" s="36"/>
    </row>
    <row r="45" spans="2:17">
      <c r="B45" s="36"/>
      <c r="C45" s="36"/>
      <c r="D45" s="36"/>
      <c r="E45" s="36"/>
      <c r="F45" s="36"/>
      <c r="G45" s="36"/>
      <c r="H45" s="36"/>
      <c r="I45" s="36"/>
      <c r="J45" s="36"/>
      <c r="K45" s="36"/>
      <c r="L45" s="36"/>
      <c r="M45" s="36"/>
      <c r="N45" s="36"/>
      <c r="O45" s="36"/>
      <c r="P45" s="36"/>
      <c r="Q45" s="36"/>
    </row>
    <row r="46" spans="2:17">
      <c r="B46" s="36"/>
      <c r="C46" s="36"/>
      <c r="D46" s="36"/>
      <c r="E46" s="36"/>
      <c r="F46" s="36"/>
      <c r="G46" s="36"/>
      <c r="H46" s="36"/>
      <c r="I46" s="36"/>
      <c r="J46" s="36"/>
      <c r="K46" s="36"/>
      <c r="L46" s="36"/>
      <c r="M46" s="36"/>
      <c r="N46" s="36"/>
      <c r="O46" s="36"/>
      <c r="P46" s="36"/>
      <c r="Q46" s="36"/>
    </row>
    <row r="47" spans="2:17">
      <c r="B47" s="36"/>
      <c r="C47" s="36"/>
      <c r="D47" s="36"/>
      <c r="E47" s="36"/>
      <c r="F47" s="36"/>
      <c r="G47" s="36"/>
      <c r="H47" s="36"/>
      <c r="I47" s="36"/>
      <c r="J47" s="36"/>
      <c r="K47" s="36"/>
      <c r="L47" s="36"/>
      <c r="M47" s="36"/>
      <c r="N47" s="36"/>
      <c r="O47" s="36"/>
      <c r="P47" s="36"/>
      <c r="Q47" s="36"/>
    </row>
    <row r="48" spans="2:17">
      <c r="B48" s="36"/>
      <c r="C48" s="36"/>
      <c r="D48" s="36"/>
      <c r="E48" s="36"/>
      <c r="F48" s="36"/>
      <c r="G48" s="36"/>
      <c r="H48" s="36"/>
      <c r="I48" s="36"/>
      <c r="J48" s="36"/>
      <c r="K48" s="36"/>
      <c r="L48" s="36"/>
      <c r="M48" s="36"/>
      <c r="N48" s="36"/>
      <c r="O48" s="36"/>
      <c r="P48" s="36"/>
      <c r="Q48" s="36"/>
    </row>
    <row r="49" spans="2:17">
      <c r="B49" s="30"/>
      <c r="C49" s="30"/>
      <c r="D49" s="30"/>
      <c r="E49" s="30"/>
      <c r="F49" s="30"/>
      <c r="G49" s="30"/>
      <c r="H49" s="30"/>
      <c r="I49" s="30"/>
      <c r="J49" s="30"/>
      <c r="K49" s="30"/>
      <c r="L49" s="30"/>
      <c r="M49" s="30"/>
      <c r="N49" s="30"/>
      <c r="O49" s="30"/>
      <c r="P49" s="30"/>
      <c r="Q49" s="30"/>
    </row>
    <row r="50" spans="2:17">
      <c r="B50" s="30"/>
      <c r="D50" s="30"/>
      <c r="E50" s="30"/>
      <c r="F50" s="30"/>
      <c r="G50" s="30"/>
      <c r="H50" s="30"/>
      <c r="I50" s="30"/>
      <c r="J50" s="30"/>
      <c r="K50" s="30"/>
      <c r="L50" s="30"/>
      <c r="M50" s="30"/>
      <c r="N50" s="30"/>
      <c r="O50" s="30"/>
      <c r="P50" s="30"/>
      <c r="Q50" s="30"/>
    </row>
    <row r="51" spans="2:17">
      <c r="B51" s="5"/>
      <c r="C51" s="5"/>
      <c r="D51" s="5"/>
      <c r="E51" s="5"/>
      <c r="F51" s="5"/>
      <c r="G51" s="5"/>
      <c r="H51" s="5"/>
      <c r="I51" s="5"/>
      <c r="J51" s="5"/>
      <c r="K51" s="5"/>
      <c r="L51" s="5"/>
      <c r="M51" s="5"/>
      <c r="N51" s="5"/>
      <c r="O51" s="5"/>
      <c r="P51" s="5"/>
      <c r="Q51" s="5"/>
    </row>
    <row r="52" spans="2:17">
      <c r="B52" s="32" t="s">
        <v>9</v>
      </c>
      <c r="C52" s="32"/>
    </row>
    <row r="54" spans="2:17" ht="15" customHeight="1">
      <c r="B54" s="31" t="s">
        <v>20</v>
      </c>
      <c r="C54" s="31"/>
      <c r="D54" s="31"/>
      <c r="E54" s="31"/>
      <c r="F54" s="31"/>
      <c r="G54" s="31"/>
      <c r="H54" s="31"/>
      <c r="I54" s="31"/>
      <c r="J54" s="31"/>
      <c r="K54" s="31"/>
      <c r="L54" s="31"/>
      <c r="M54" s="31"/>
      <c r="N54" s="31"/>
      <c r="O54" s="31"/>
      <c r="P54" s="31"/>
      <c r="Q54" s="31"/>
    </row>
    <row r="55" spans="2:17">
      <c r="B55" s="31"/>
      <c r="C55" s="31"/>
      <c r="D55" s="31"/>
      <c r="E55" s="31"/>
      <c r="F55" s="31"/>
      <c r="G55" s="31"/>
      <c r="H55" s="31"/>
      <c r="I55" s="31"/>
      <c r="J55" s="31"/>
      <c r="K55" s="31"/>
      <c r="L55" s="31"/>
      <c r="M55" s="31"/>
      <c r="N55" s="31"/>
      <c r="O55" s="31"/>
      <c r="P55" s="31"/>
      <c r="Q55" s="31"/>
    </row>
    <row r="56" spans="2:17">
      <c r="B56" s="31"/>
      <c r="C56" s="31"/>
      <c r="D56" s="31"/>
      <c r="E56" s="31"/>
      <c r="F56" s="31"/>
      <c r="G56" s="31"/>
      <c r="H56" s="31"/>
      <c r="I56" s="31"/>
      <c r="J56" s="31"/>
      <c r="K56" s="31"/>
      <c r="L56" s="31"/>
      <c r="M56" s="31"/>
      <c r="N56" s="31"/>
      <c r="O56" s="31"/>
      <c r="P56" s="31"/>
      <c r="Q56" s="31"/>
    </row>
    <row r="57" spans="2:17">
      <c r="B57" s="31"/>
      <c r="C57" s="31"/>
      <c r="D57" s="31"/>
      <c r="E57" s="31"/>
      <c r="F57" s="31"/>
      <c r="G57" s="31"/>
      <c r="H57" s="31"/>
      <c r="I57" s="31"/>
      <c r="J57" s="31"/>
      <c r="K57" s="31"/>
      <c r="L57" s="31"/>
      <c r="M57" s="31"/>
      <c r="N57" s="31"/>
      <c r="O57" s="31"/>
      <c r="P57" s="31"/>
      <c r="Q57" s="31"/>
    </row>
    <row r="58" spans="2:17" ht="19.5" customHeight="1">
      <c r="B58" s="31"/>
      <c r="C58" s="31"/>
      <c r="D58" s="31"/>
      <c r="E58" s="31"/>
      <c r="F58" s="31"/>
      <c r="G58" s="31"/>
      <c r="H58" s="31"/>
      <c r="I58" s="31"/>
      <c r="J58" s="31"/>
      <c r="K58" s="31"/>
      <c r="L58" s="31"/>
      <c r="M58" s="31"/>
      <c r="N58" s="31"/>
      <c r="O58" s="31"/>
      <c r="P58" s="31"/>
      <c r="Q58" s="31"/>
    </row>
    <row r="59" spans="2:17">
      <c r="B59" s="5"/>
      <c r="C59" s="5"/>
      <c r="D59" s="5"/>
      <c r="E59" s="5"/>
      <c r="F59" s="5"/>
      <c r="G59" s="5"/>
      <c r="H59" s="5"/>
      <c r="I59" s="5"/>
      <c r="J59" s="5"/>
      <c r="K59" s="5"/>
      <c r="L59" s="5"/>
      <c r="M59" s="5"/>
      <c r="N59" s="5"/>
      <c r="O59" s="5"/>
      <c r="P59" s="5"/>
      <c r="Q59" s="5"/>
    </row>
    <row r="60" spans="2:17">
      <c r="B60" s="32" t="s">
        <v>10</v>
      </c>
      <c r="C60" s="32"/>
      <c r="D60" s="5"/>
      <c r="E60" s="5"/>
      <c r="F60" s="5"/>
      <c r="G60" s="5"/>
      <c r="H60" s="5"/>
      <c r="I60" s="5"/>
      <c r="J60" s="5"/>
      <c r="K60" s="5"/>
      <c r="L60" s="5"/>
      <c r="M60" s="5"/>
      <c r="N60" s="5"/>
      <c r="O60" s="5"/>
      <c r="P60" s="5"/>
      <c r="Q60" s="5"/>
    </row>
    <row r="61" spans="2:17">
      <c r="B61" s="5"/>
      <c r="C61" s="5"/>
      <c r="D61" s="5"/>
      <c r="E61" s="5"/>
      <c r="F61" s="5"/>
      <c r="G61" s="5"/>
      <c r="H61" s="5"/>
      <c r="I61" s="5"/>
      <c r="J61" s="5"/>
      <c r="K61" s="5"/>
      <c r="L61" s="5"/>
      <c r="M61" s="5"/>
      <c r="N61" s="5"/>
      <c r="O61" s="5"/>
      <c r="P61" s="5"/>
      <c r="Q61" s="5"/>
    </row>
    <row r="62" spans="2:17">
      <c r="B62" s="33" t="s">
        <v>18</v>
      </c>
      <c r="C62" s="33"/>
      <c r="D62" s="33"/>
      <c r="E62" s="33"/>
      <c r="F62" s="33"/>
      <c r="G62" s="33"/>
      <c r="H62" s="33"/>
      <c r="I62" s="33"/>
      <c r="J62" s="33"/>
      <c r="K62" s="33"/>
      <c r="L62" s="33"/>
      <c r="M62" s="33"/>
      <c r="N62" s="33"/>
      <c r="O62" s="33"/>
      <c r="P62" s="33"/>
      <c r="Q62" s="33"/>
    </row>
    <row r="63" spans="2:17">
      <c r="B63" s="5"/>
      <c r="C63" s="5"/>
      <c r="D63" s="5"/>
      <c r="E63" s="5"/>
      <c r="F63" s="5"/>
      <c r="G63" s="5"/>
      <c r="H63" s="5"/>
      <c r="I63" s="5"/>
      <c r="J63" s="5"/>
      <c r="K63" s="5"/>
      <c r="L63" s="5"/>
      <c r="M63" s="5"/>
      <c r="N63" s="5"/>
      <c r="O63" s="5"/>
      <c r="P63" s="5"/>
      <c r="Q63" s="5"/>
    </row>
  </sheetData>
  <mergeCells count="12">
    <mergeCell ref="B54:Q58"/>
    <mergeCell ref="B60:C60"/>
    <mergeCell ref="B62:Q62"/>
    <mergeCell ref="B2:Q2"/>
    <mergeCell ref="B28:Q35"/>
    <mergeCell ref="B37:C37"/>
    <mergeCell ref="B39:Q48"/>
    <mergeCell ref="B52:C52"/>
    <mergeCell ref="B4:Q10"/>
    <mergeCell ref="B12:C12"/>
    <mergeCell ref="B14:N24"/>
    <mergeCell ref="B26:C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32"/>
  <sheetViews>
    <sheetView workbookViewId="0">
      <selection activeCell="G12" sqref="G12"/>
    </sheetView>
  </sheetViews>
  <sheetFormatPr defaultRowHeight="15"/>
  <cols>
    <col min="2" max="2" width="19.7109375" bestFit="1" customWidth="1"/>
    <col min="3" max="3" width="16.42578125" customWidth="1"/>
    <col min="4" max="4" width="17" bestFit="1" customWidth="1"/>
  </cols>
  <sheetData>
    <row r="1" spans="1:5" ht="15.75" thickBot="1">
      <c r="A1">
        <v>3.1</v>
      </c>
    </row>
    <row r="2" spans="1:5" ht="15.75" thickBot="1">
      <c r="B2" s="40" t="s">
        <v>0</v>
      </c>
      <c r="C2" s="41"/>
      <c r="D2" s="41"/>
      <c r="E2" s="42"/>
    </row>
    <row r="3" spans="1:5" ht="15.75" thickBot="1">
      <c r="B3" s="17"/>
      <c r="C3" s="19" t="s">
        <v>16</v>
      </c>
      <c r="D3" s="19" t="s">
        <v>12</v>
      </c>
      <c r="E3" s="19" t="s">
        <v>1</v>
      </c>
    </row>
    <row r="4" spans="1:5">
      <c r="B4" s="18" t="s">
        <v>13</v>
      </c>
      <c r="C4" s="20">
        <f>E4-D4</f>
        <v>0.4</v>
      </c>
      <c r="D4" s="21">
        <v>0.53</v>
      </c>
      <c r="E4" s="21">
        <v>0.93</v>
      </c>
    </row>
    <row r="5" spans="1:5" ht="15.75" thickBot="1">
      <c r="B5" s="4" t="s">
        <v>2</v>
      </c>
      <c r="C5" s="22">
        <f>E5-D5</f>
        <v>3.999999999999998E-2</v>
      </c>
      <c r="D5" s="23">
        <f>D6-D4</f>
        <v>3.0000000000000027E-2</v>
      </c>
      <c r="E5" s="23">
        <v>7.0000000000000007E-2</v>
      </c>
    </row>
    <row r="6" spans="1:5" ht="15.75" thickBot="1">
      <c r="B6" s="4" t="s">
        <v>1</v>
      </c>
      <c r="C6" s="22">
        <f>C4+C5</f>
        <v>0.44</v>
      </c>
      <c r="D6" s="24">
        <v>0.56000000000000005</v>
      </c>
      <c r="E6" s="22">
        <f>E4+E5</f>
        <v>1</v>
      </c>
    </row>
    <row r="8" spans="1:5" ht="15.75" thickBot="1"/>
    <row r="9" spans="1:5" ht="15.75" thickBot="1">
      <c r="B9" s="43" t="s">
        <v>5</v>
      </c>
      <c r="C9" s="41"/>
      <c r="D9" s="42"/>
    </row>
    <row r="10" spans="1:5">
      <c r="B10" s="6"/>
      <c r="C10" s="2" t="s">
        <v>16</v>
      </c>
      <c r="D10" s="3" t="s">
        <v>12</v>
      </c>
    </row>
    <row r="11" spans="1:5">
      <c r="B11" s="1" t="s">
        <v>3</v>
      </c>
      <c r="C11" s="10">
        <v>285</v>
      </c>
      <c r="D11" s="11">
        <v>350</v>
      </c>
    </row>
    <row r="12" spans="1:5" ht="15.75" thickBot="1">
      <c r="B12" s="4" t="s">
        <v>4</v>
      </c>
      <c r="C12" s="12">
        <v>245</v>
      </c>
      <c r="D12" s="13">
        <v>280</v>
      </c>
    </row>
    <row r="13" spans="1:5">
      <c r="C13" s="16"/>
      <c r="D13" s="16"/>
    </row>
    <row r="14" spans="1:5" ht="15.75" thickBot="1"/>
    <row r="15" spans="1:5">
      <c r="B15" s="38" t="s">
        <v>15</v>
      </c>
      <c r="C15" s="39"/>
      <c r="D15" s="8"/>
      <c r="E15" s="8"/>
    </row>
    <row r="16" spans="1:5">
      <c r="B16" s="9" t="s">
        <v>16</v>
      </c>
      <c r="C16" s="14">
        <v>5750</v>
      </c>
    </row>
    <row r="17" spans="2:3" ht="15.75" thickBot="1">
      <c r="B17" s="7" t="s">
        <v>12</v>
      </c>
      <c r="C17" s="15">
        <v>5750</v>
      </c>
    </row>
    <row r="18" spans="2:3" ht="15.75" thickBot="1"/>
    <row r="19" spans="2:3">
      <c r="B19" s="38" t="s">
        <v>14</v>
      </c>
      <c r="C19" s="39"/>
    </row>
    <row r="20" spans="2:3">
      <c r="B20" s="9" t="s">
        <v>16</v>
      </c>
      <c r="C20" s="14">
        <v>561.72296744557855</v>
      </c>
    </row>
    <row r="21" spans="2:3" ht="15.75" thickBot="1">
      <c r="B21" s="7" t="s">
        <v>12</v>
      </c>
      <c r="C21" s="15">
        <v>465.50046855714874</v>
      </c>
    </row>
    <row r="24" spans="2:3">
      <c r="B24" t="s">
        <v>22</v>
      </c>
      <c r="C24" t="s">
        <v>23</v>
      </c>
    </row>
    <row r="25" spans="2:3">
      <c r="B25" t="s">
        <v>24</v>
      </c>
      <c r="C25" t="s">
        <v>28</v>
      </c>
    </row>
    <row r="26" spans="2:3">
      <c r="B26" t="s">
        <v>25</v>
      </c>
      <c r="C26" t="s">
        <v>26</v>
      </c>
    </row>
    <row r="27" spans="2:3">
      <c r="B27" t="s">
        <v>27</v>
      </c>
      <c r="C27" s="25">
        <f>C4+C5</f>
        <v>0.44</v>
      </c>
    </row>
    <row r="28" spans="2:3">
      <c r="B28" t="s">
        <v>29</v>
      </c>
      <c r="C28">
        <f>E5</f>
        <v>7.0000000000000007E-2</v>
      </c>
    </row>
    <row r="29" spans="2:3">
      <c r="B29" t="s">
        <v>30</v>
      </c>
      <c r="C29" s="25">
        <f>C6+E5-C5</f>
        <v>0.47000000000000003</v>
      </c>
    </row>
    <row r="30" spans="2:3">
      <c r="B30" t="s">
        <v>31</v>
      </c>
      <c r="C30" s="25">
        <f>C4</f>
        <v>0.4</v>
      </c>
    </row>
    <row r="31" spans="2:3">
      <c r="B31" t="s">
        <v>32</v>
      </c>
      <c r="C31" s="25">
        <f>C4/C6</f>
        <v>0.90909090909090917</v>
      </c>
    </row>
    <row r="32" spans="2:3">
      <c r="B32" t="s">
        <v>33</v>
      </c>
      <c r="C32" s="25">
        <f>D4/D6</f>
        <v>0.9464285714285714</v>
      </c>
    </row>
  </sheetData>
  <mergeCells count="4">
    <mergeCell ref="B19:C19"/>
    <mergeCell ref="B15:C15"/>
    <mergeCell ref="B2:E2"/>
    <mergeCell ref="B9:D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Q17"/>
  <sheetViews>
    <sheetView workbookViewId="0">
      <selection activeCell="H10" sqref="H10"/>
    </sheetView>
  </sheetViews>
  <sheetFormatPr defaultRowHeight="15"/>
  <cols>
    <col min="2" max="2" width="14.7109375" customWidth="1"/>
    <col min="6" max="6" width="28.5703125" customWidth="1"/>
    <col min="11" max="11" width="11.85546875" customWidth="1"/>
  </cols>
  <sheetData>
    <row r="1" spans="1:17" ht="15" customHeight="1"/>
    <row r="4" spans="1:17">
      <c r="A4" t="s">
        <v>34</v>
      </c>
      <c r="B4" t="s">
        <v>35</v>
      </c>
      <c r="C4" s="28">
        <f>(350-280)*0.53</f>
        <v>37.1</v>
      </c>
      <c r="E4" t="s">
        <v>36</v>
      </c>
      <c r="K4" s="28">
        <f>(350-280)*0.03</f>
        <v>2.1</v>
      </c>
      <c r="L4" t="s">
        <v>37</v>
      </c>
    </row>
    <row r="5" spans="1:17">
      <c r="C5" s="27"/>
    </row>
    <row r="6" spans="1:17">
      <c r="A6" t="s">
        <v>38</v>
      </c>
      <c r="B6" t="s">
        <v>39</v>
      </c>
      <c r="C6" s="28">
        <f>(280*0.56)</f>
        <v>156.80000000000001</v>
      </c>
      <c r="E6" t="s">
        <v>40</v>
      </c>
      <c r="H6" s="28">
        <f>(245*0.44)</f>
        <v>107.8</v>
      </c>
    </row>
    <row r="7" spans="1:17">
      <c r="C7" s="28"/>
      <c r="H7" s="28"/>
    </row>
    <row r="8" spans="1:17" ht="17.25" customHeight="1">
      <c r="C8" s="28"/>
      <c r="H8" s="28"/>
    </row>
    <row r="9" spans="1:17" ht="34.5" customHeight="1"/>
    <row r="10" spans="1:17">
      <c r="A10" t="s">
        <v>41</v>
      </c>
      <c r="B10" s="28">
        <f>245*0.44*0.56</f>
        <v>60.368000000000002</v>
      </c>
      <c r="C10" s="29"/>
      <c r="D10" s="26">
        <f>SQRT(B10)</f>
        <v>7.7696846782865006</v>
      </c>
      <c r="F10" t="s">
        <v>42</v>
      </c>
      <c r="G10" t="s">
        <v>43</v>
      </c>
      <c r="H10" s="28">
        <f>(280*0.56*0.44)</f>
        <v>68.992000000000004</v>
      </c>
      <c r="J10" s="26">
        <f>SQRT(H10)</f>
        <v>8.3061423055471426</v>
      </c>
    </row>
    <row r="12" spans="1:17">
      <c r="A12">
        <v>1</v>
      </c>
      <c r="Q12" s="28">
        <f>(285-245)*0.4</f>
        <v>16</v>
      </c>
    </row>
    <row r="17" ht="13.5"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A4"/>
  <sheetViews>
    <sheetView workbookViewId="0">
      <selection activeCell="C14" sqref="C14"/>
    </sheetView>
  </sheetViews>
  <sheetFormatPr defaultRowHeight="15"/>
  <cols>
    <col min="16" max="16" width="9.140625" customWidth="1"/>
  </cols>
  <sheetData>
    <row r="3" spans="1:1">
      <c r="A3" s="44"/>
    </row>
    <row r="4" spans="1:1">
      <c r="A4" s="4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Questions</vt:lpstr>
      <vt:lpstr>Data&amp;2.1</vt:lpstr>
      <vt:lpstr>2.2</vt:lpstr>
      <vt:lpstr>2.3</vt:lpstr>
      <vt:lpstr>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2011-10-20T19:55:27Z</dcterms:modified>
</cp:coreProperties>
</file>