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<sst xmlns="http://schemas.openxmlformats.org/spreadsheetml/2006/main" count="96" uniqueCount="52">
  <si>
    <t>1. On January 2, 2010, Thunder Corporation's board of directors considered the acquisition of  a new line of equipment for its new Tower Division.</t>
  </si>
  <si>
    <t xml:space="preserve">    Details surrounding the proposed investment are shown below, opportunity cost is 12.5% compounded continuously.</t>
  </si>
  <si>
    <t xml:space="preserve">    Tower's board has asked you to evaluate NPV, IRR and EAC on the project. In addition, due to the current anti-business climate in Washington,</t>
  </si>
  <si>
    <t xml:space="preserve">    the board has also asked you to evaluate the impact on each of the above should corporate tax rates climb to 45% and the accelerated depreciation</t>
  </si>
  <si>
    <t xml:space="preserve">    deduction be eliminated. Finally, the board asked you to evaluate the impact of receivables on each measure.</t>
  </si>
  <si>
    <t xml:space="preserve">    Note: equipment is disposed of at the end of Year 8 for $15,000, which is $7,000 above its salvage value.</t>
  </si>
  <si>
    <t>Period</t>
  </si>
  <si>
    <t xml:space="preserve"> </t>
  </si>
  <si>
    <t>Capital Investment/salvage</t>
  </si>
  <si>
    <t>Accumulated Depreciation*</t>
  </si>
  <si>
    <t>Book value @ Year End</t>
  </si>
  <si>
    <t>Accounts Receivable</t>
  </si>
  <si>
    <t>Inventory</t>
  </si>
  <si>
    <t>Accounts Payable</t>
  </si>
  <si>
    <t>Change in Net Working Capital</t>
  </si>
  <si>
    <t>Sales</t>
  </si>
  <si>
    <t>Cost of Goods Sold</t>
  </si>
  <si>
    <t>Other Costs</t>
  </si>
  <si>
    <t>Depreciation</t>
  </si>
  <si>
    <t>Total costs</t>
  </si>
  <si>
    <t>EBIT</t>
  </si>
  <si>
    <t xml:space="preserve">Tax @ </t>
  </si>
  <si>
    <t>After-tax Profit</t>
  </si>
  <si>
    <t>Capital Disposal</t>
  </si>
  <si>
    <t>Net Cash Flow</t>
  </si>
  <si>
    <t xml:space="preserve">PV Cash flows </t>
  </si>
  <si>
    <t>NPV</t>
  </si>
  <si>
    <t>1 + Annual rate</t>
  </si>
  <si>
    <t>Annual rate</t>
  </si>
  <si>
    <t>IRR</t>
  </si>
  <si>
    <t>EAC</t>
  </si>
  <si>
    <t>PVANF</t>
  </si>
  <si>
    <t>EAC Proof</t>
  </si>
  <si>
    <t xml:space="preserve">  a. Thunder's board has asked for your help in determing the following:</t>
  </si>
  <si>
    <t xml:space="preserve">    1) NPV</t>
  </si>
  <si>
    <t xml:space="preserve">    2) IRR</t>
  </si>
  <si>
    <t xml:space="preserve">   3) EAC</t>
  </si>
  <si>
    <t xml:space="preserve">  b. While the Tower Division seems to offer a promising return, the board expresses some real concern about the reliability of the equipment since it represents untested technology.</t>
  </si>
  <si>
    <t xml:space="preserve">      The financial analysis above is based on a eight year life and you believe that the probabilities of failure/obsolecence at a given point follow an Exponential Distribution.</t>
  </si>
  <si>
    <t xml:space="preserve">      You decide to adjust the free cash flows at the end of each year for the probability of failure/obsolescence prior to the end of that year by multiplying the free cash flows</t>
  </si>
  <si>
    <t xml:space="preserve">      by the probability that the equipment is still commercially viable.</t>
  </si>
  <si>
    <t xml:space="preserve">    1) Adjusted NPV</t>
  </si>
  <si>
    <t xml:space="preserve">    2) Adjusted IRR</t>
  </si>
  <si>
    <t xml:space="preserve">    3) Adjusted cash flows: Yrs:</t>
  </si>
  <si>
    <t xml:space="preserve">    4) Is the project viable?</t>
  </si>
  <si>
    <t>Double Declining Balance Depreciation Schedule</t>
  </si>
  <si>
    <t>MTBF</t>
  </si>
  <si>
    <t>λ</t>
  </si>
  <si>
    <t>Year</t>
  </si>
  <si>
    <t>BV</t>
  </si>
  <si>
    <t>Rate</t>
  </si>
  <si>
    <t>Depr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</si>
</sst>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0%"/>
    <numFmt numFmtId="167" formatCode="_(* #,##0.00000000_);_(* \(#,##0.00000000\);_(* &quot;-&quot;??_);_(@_)"/>
    <numFmt numFmtId="168" formatCode="_(* #,##0.0000000_);_(* \(#,##0.0000000\);_(* &quot;-&quot;??_);_(@_)"/>
    <numFmt numFmtId="169" formatCode="0.0000%"/>
  </numFmts>
  <fonts count="4">
    <font>
      <sz val="10"/>
      <name val="Arial"/>
      <family val="0"/>
    </font>
    <font>
      <u val="singleAccounting"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15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164" fontId="0" fillId="0" borderId="1" xfId="15" applyNumberFormat="1" applyFont="1" applyBorder="1" applyAlignment="1">
      <alignment/>
    </xf>
    <xf numFmtId="43" fontId="0" fillId="0" borderId="0" xfId="0" applyNumberFormat="1" applyFont="1" applyAlignment="1">
      <alignment/>
    </xf>
    <xf numFmtId="164" fontId="1" fillId="0" borderId="2" xfId="15" applyNumberFormat="1" applyFont="1" applyBorder="1" applyAlignment="1">
      <alignment/>
    </xf>
    <xf numFmtId="9" fontId="0" fillId="0" borderId="0" xfId="0" applyNumberFormat="1" applyFont="1" applyAlignment="1">
      <alignment horizontal="left"/>
    </xf>
    <xf numFmtId="164" fontId="1" fillId="0" borderId="3" xfId="15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0" fontId="2" fillId="0" borderId="0" xfId="0" applyFont="1" applyAlignment="1">
      <alignment/>
    </xf>
    <xf numFmtId="43" fontId="0" fillId="0" borderId="5" xfId="15" applyFont="1" applyBorder="1" applyAlignment="1">
      <alignment/>
    </xf>
    <xf numFmtId="43" fontId="0" fillId="0" borderId="6" xfId="15" applyFont="1" applyBorder="1" applyAlignment="1">
      <alignment/>
    </xf>
    <xf numFmtId="43" fontId="0" fillId="0" borderId="7" xfId="15" applyFont="1" applyBorder="1" applyAlignment="1">
      <alignment/>
    </xf>
    <xf numFmtId="164" fontId="0" fillId="0" borderId="8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7" fontId="0" fillId="0" borderId="12" xfId="15" applyNumberFormat="1" applyFont="1" applyBorder="1" applyAlignment="1">
      <alignment/>
    </xf>
    <xf numFmtId="43" fontId="0" fillId="0" borderId="1" xfId="0" applyNumberFormat="1" applyFont="1" applyBorder="1" applyAlignment="1">
      <alignment/>
    </xf>
    <xf numFmtId="43" fontId="0" fillId="0" borderId="13" xfId="0" applyNumberFormat="1" applyFont="1" applyBorder="1" applyAlignment="1">
      <alignment/>
    </xf>
    <xf numFmtId="8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9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0" fontId="3" fillId="0" borderId="0" xfId="0" applyFont="1" applyAlignment="1">
      <alignment/>
    </xf>
    <xf numFmtId="43" fontId="0" fillId="0" borderId="0" xfId="15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79"/>
  <sheetViews>
    <sheetView tabSelected="1" workbookViewId="0" topLeftCell="A1">
      <selection activeCell="A1" sqref="A1:IV16384"/>
    </sheetView>
  </sheetViews>
  <sheetFormatPr defaultColWidth="13.57421875" defaultRowHeight="12.75"/>
  <cols>
    <col min="1" max="16384" width="13.57421875" style="2" customWidth="1"/>
  </cols>
  <sheetData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6</v>
      </c>
      <c r="B12" s="1" t="s">
        <v>7</v>
      </c>
      <c r="C12" s="1">
        <v>0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>
        <v>8</v>
      </c>
    </row>
    <row r="13" spans="1:11" ht="12.75">
      <c r="A13" s="1" t="s">
        <v>8</v>
      </c>
      <c r="B13" s="1"/>
      <c r="C13" s="3">
        <v>50000</v>
      </c>
      <c r="D13" s="1"/>
      <c r="E13" s="1"/>
      <c r="F13" s="1"/>
      <c r="G13" s="1"/>
      <c r="H13" s="1"/>
      <c r="I13" s="1"/>
      <c r="J13" s="1"/>
      <c r="K13" s="3">
        <v>15000</v>
      </c>
    </row>
    <row r="14" spans="1:11" ht="12.75">
      <c r="A14" s="1" t="s">
        <v>9</v>
      </c>
      <c r="B14" s="1"/>
      <c r="C14" s="1"/>
      <c r="D14" s="3">
        <f>D25</f>
        <v>14285.714285714284</v>
      </c>
      <c r="E14" s="3">
        <f aca="true" t="shared" si="0" ref="E14:J14">E25+D14</f>
        <v>24489.795918367345</v>
      </c>
      <c r="F14" s="3">
        <f t="shared" si="0"/>
        <v>31778.425655976673</v>
      </c>
      <c r="G14" s="3">
        <f t="shared" si="0"/>
        <v>36984.58975426905</v>
      </c>
      <c r="H14" s="3">
        <f t="shared" si="0"/>
        <v>38656.3931695127</v>
      </c>
      <c r="I14" s="3">
        <f t="shared" si="0"/>
        <v>40328.196584756355</v>
      </c>
      <c r="J14" s="3">
        <f t="shared" si="0"/>
        <v>42000.00000000001</v>
      </c>
      <c r="K14" s="1"/>
    </row>
    <row r="15" spans="1:11" ht="12.75">
      <c r="A15" s="1" t="s">
        <v>10</v>
      </c>
      <c r="B15" s="1"/>
      <c r="C15" s="1"/>
      <c r="D15" s="4">
        <f aca="true" t="shared" si="1" ref="D15:J15">($C13-D14)</f>
        <v>35714.28571428572</v>
      </c>
      <c r="E15" s="4">
        <f t="shared" si="1"/>
        <v>25510.204081632655</v>
      </c>
      <c r="F15" s="4">
        <f t="shared" si="1"/>
        <v>18221.574344023327</v>
      </c>
      <c r="G15" s="4">
        <f t="shared" si="1"/>
        <v>13015.41024573095</v>
      </c>
      <c r="H15" s="4">
        <f t="shared" si="1"/>
        <v>11343.606830487297</v>
      </c>
      <c r="I15" s="4">
        <f t="shared" si="1"/>
        <v>9671.803415243645</v>
      </c>
      <c r="J15" s="4">
        <f t="shared" si="1"/>
        <v>7999.999999999993</v>
      </c>
      <c r="K15" s="1"/>
    </row>
    <row r="16" spans="1:11" ht="12.75">
      <c r="A16" s="1" t="s">
        <v>11</v>
      </c>
      <c r="B16" s="1"/>
      <c r="C16" s="3">
        <v>0</v>
      </c>
      <c r="D16" s="3">
        <v>1550</v>
      </c>
      <c r="E16" s="3">
        <v>2700</v>
      </c>
      <c r="F16" s="3">
        <v>3550</v>
      </c>
      <c r="G16" s="3">
        <v>4150</v>
      </c>
      <c r="H16" s="3">
        <v>2750</v>
      </c>
      <c r="I16" s="3">
        <v>1975</v>
      </c>
      <c r="J16" s="3">
        <v>1050</v>
      </c>
      <c r="K16" s="3">
        <v>0</v>
      </c>
    </row>
    <row r="17" spans="1:11" ht="15">
      <c r="A17" s="1" t="s">
        <v>12</v>
      </c>
      <c r="B17" s="1"/>
      <c r="C17" s="3">
        <v>0</v>
      </c>
      <c r="D17" s="5">
        <v>4900</v>
      </c>
      <c r="E17" s="5">
        <v>12900</v>
      </c>
      <c r="F17" s="5">
        <v>16500</v>
      </c>
      <c r="G17" s="5">
        <v>19000</v>
      </c>
      <c r="H17" s="5">
        <v>12500</v>
      </c>
      <c r="I17" s="5">
        <v>7500</v>
      </c>
      <c r="J17" s="5">
        <v>2350</v>
      </c>
      <c r="K17" s="5">
        <v>0</v>
      </c>
    </row>
    <row r="18" spans="1:11" ht="13.5" thickBot="1">
      <c r="A18" s="1" t="s">
        <v>13</v>
      </c>
      <c r="B18" s="1"/>
      <c r="C18" s="3">
        <v>0</v>
      </c>
      <c r="D18" s="3">
        <v>1050</v>
      </c>
      <c r="E18" s="3">
        <v>1700</v>
      </c>
      <c r="F18" s="3">
        <v>3575</v>
      </c>
      <c r="G18" s="3">
        <v>2900</v>
      </c>
      <c r="H18" s="3">
        <v>1200</v>
      </c>
      <c r="I18" s="3">
        <v>850</v>
      </c>
      <c r="J18" s="3">
        <v>475</v>
      </c>
      <c r="K18" s="3">
        <v>0</v>
      </c>
    </row>
    <row r="19" spans="1:11" ht="13.5" thickBot="1">
      <c r="A19" s="1" t="s">
        <v>14</v>
      </c>
      <c r="B19" s="1"/>
      <c r="C19" s="3"/>
      <c r="D19" s="6" t="s">
        <v>7</v>
      </c>
      <c r="E19" s="6" t="s">
        <v>7</v>
      </c>
      <c r="F19" s="6" t="s">
        <v>7</v>
      </c>
      <c r="G19" s="6" t="s">
        <v>7</v>
      </c>
      <c r="H19" s="6" t="s">
        <v>7</v>
      </c>
      <c r="I19" s="6" t="s">
        <v>7</v>
      </c>
      <c r="J19" s="6" t="s">
        <v>7</v>
      </c>
      <c r="K19" s="6" t="s">
        <v>7</v>
      </c>
    </row>
    <row r="20" spans="1:11" ht="12.75">
      <c r="A20" s="1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 t="s">
        <v>15</v>
      </c>
      <c r="B22" s="1"/>
      <c r="C22" s="3">
        <v>0</v>
      </c>
      <c r="D22" s="3">
        <v>25275</v>
      </c>
      <c r="E22" s="3">
        <v>38500</v>
      </c>
      <c r="F22" s="3">
        <v>59000</v>
      </c>
      <c r="G22" s="3">
        <f>F22*1.25</f>
        <v>73750</v>
      </c>
      <c r="H22" s="3">
        <v>51000</v>
      </c>
      <c r="I22" s="3">
        <v>43500</v>
      </c>
      <c r="J22" s="3">
        <v>22000</v>
      </c>
      <c r="K22" s="3"/>
    </row>
    <row r="23" spans="1:11" ht="12.75">
      <c r="A23" s="1" t="s">
        <v>16</v>
      </c>
      <c r="B23" s="1"/>
      <c r="C23" s="3"/>
      <c r="D23" s="3">
        <f>D22*0.57</f>
        <v>14406.749999999998</v>
      </c>
      <c r="E23" s="3">
        <f>E22*0.45</f>
        <v>17325</v>
      </c>
      <c r="F23" s="3">
        <f>F22*0.45</f>
        <v>26550</v>
      </c>
      <c r="G23" s="3">
        <f>G22*0.45</f>
        <v>33187.5</v>
      </c>
      <c r="H23" s="3">
        <f>H22*0.5</f>
        <v>25500</v>
      </c>
      <c r="I23" s="3">
        <f>I22*0.55</f>
        <v>23925.000000000004</v>
      </c>
      <c r="J23" s="3">
        <f>J22*0.6</f>
        <v>13200</v>
      </c>
      <c r="K23" s="3"/>
    </row>
    <row r="24" spans="1:11" ht="12.75">
      <c r="A24" s="1" t="s">
        <v>17</v>
      </c>
      <c r="B24" s="1"/>
      <c r="C24" s="3">
        <v>3500</v>
      </c>
      <c r="D24" s="3">
        <v>2500</v>
      </c>
      <c r="E24" s="3">
        <v>2750</v>
      </c>
      <c r="F24" s="3">
        <v>3000</v>
      </c>
      <c r="G24" s="3">
        <v>3500</v>
      </c>
      <c r="H24" s="3">
        <v>2900</v>
      </c>
      <c r="I24" s="3">
        <v>2400</v>
      </c>
      <c r="J24" s="3">
        <v>1675</v>
      </c>
      <c r="K24" s="3"/>
    </row>
    <row r="25" spans="1:11" ht="15">
      <c r="A25" s="1" t="s">
        <v>18</v>
      </c>
      <c r="B25" s="1"/>
      <c r="C25" s="3"/>
      <c r="D25" s="5">
        <f>E72</f>
        <v>14285.714285714284</v>
      </c>
      <c r="E25" s="5">
        <f>E73</f>
        <v>10204.081632653062</v>
      </c>
      <c r="F25" s="5">
        <f>E74</f>
        <v>7288.62973760933</v>
      </c>
      <c r="G25" s="5">
        <f>E75</f>
        <v>5206.164098292379</v>
      </c>
      <c r="H25" s="5">
        <f>E76</f>
        <v>1671.8034152436496</v>
      </c>
      <c r="I25" s="5">
        <f>E78</f>
        <v>1671.8034152436496</v>
      </c>
      <c r="J25" s="7">
        <f>E78</f>
        <v>1671.8034152436496</v>
      </c>
      <c r="K25" s="3"/>
    </row>
    <row r="26" spans="1:11" ht="12.75">
      <c r="A26" s="1" t="s">
        <v>19</v>
      </c>
      <c r="B26" s="1"/>
      <c r="C26" s="3" t="s">
        <v>7</v>
      </c>
      <c r="D26" s="3">
        <f aca="true" t="shared" si="2" ref="D26:J26">D23+D24+D25</f>
        <v>31192.464285714283</v>
      </c>
      <c r="E26" s="3">
        <f t="shared" si="2"/>
        <v>30279.081632653062</v>
      </c>
      <c r="F26" s="3">
        <f t="shared" si="2"/>
        <v>36838.62973760933</v>
      </c>
      <c r="G26" s="3">
        <f t="shared" si="2"/>
        <v>41893.66409829238</v>
      </c>
      <c r="H26" s="3">
        <f t="shared" si="2"/>
        <v>30071.80341524365</v>
      </c>
      <c r="I26" s="3">
        <f t="shared" si="2"/>
        <v>27996.803415243652</v>
      </c>
      <c r="J26" s="3">
        <f t="shared" si="2"/>
        <v>16546.80341524365</v>
      </c>
      <c r="K26" s="3"/>
    </row>
    <row r="27" spans="1:11" ht="15">
      <c r="A27" s="1" t="s">
        <v>20</v>
      </c>
      <c r="B27" s="1"/>
      <c r="C27" s="5">
        <f>C22-C23-C24-C25</f>
        <v>-3500</v>
      </c>
      <c r="D27" s="5">
        <f aca="true" t="shared" si="3" ref="D27:J27">D22-D23-D24-D25</f>
        <v>-5917.464285714283</v>
      </c>
      <c r="E27" s="5">
        <f t="shared" si="3"/>
        <v>8220.918367346938</v>
      </c>
      <c r="F27" s="5">
        <f t="shared" si="3"/>
        <v>22161.370262390672</v>
      </c>
      <c r="G27" s="5">
        <f t="shared" si="3"/>
        <v>31856.33590170762</v>
      </c>
      <c r="H27" s="5">
        <f t="shared" si="3"/>
        <v>20928.19658475635</v>
      </c>
      <c r="I27" s="5">
        <f t="shared" si="3"/>
        <v>15503.196584756346</v>
      </c>
      <c r="J27" s="5">
        <f t="shared" si="3"/>
        <v>5453.196584756351</v>
      </c>
      <c r="K27" s="8">
        <f>K13-J15</f>
        <v>7000.000000000007</v>
      </c>
    </row>
    <row r="28" spans="1:11" ht="15">
      <c r="A28" s="1" t="s">
        <v>21</v>
      </c>
      <c r="B28" s="9">
        <v>0.4</v>
      </c>
      <c r="C28" s="5">
        <f>C27*0.4</f>
        <v>-1400</v>
      </c>
      <c r="D28" s="5">
        <f aca="true" t="shared" si="4" ref="D28:J28">D27*0.4</f>
        <v>-2366.985714285713</v>
      </c>
      <c r="E28" s="5">
        <f t="shared" si="4"/>
        <v>3288.3673469387754</v>
      </c>
      <c r="F28" s="5">
        <f t="shared" si="4"/>
        <v>8864.54810495627</v>
      </c>
      <c r="G28" s="5">
        <f t="shared" si="4"/>
        <v>12742.53436068305</v>
      </c>
      <c r="H28" s="5">
        <f t="shared" si="4"/>
        <v>8371.27863390254</v>
      </c>
      <c r="I28" s="5">
        <f t="shared" si="4"/>
        <v>6201.278633902539</v>
      </c>
      <c r="J28" s="5">
        <f t="shared" si="4"/>
        <v>2181.27863390254</v>
      </c>
      <c r="K28" s="10">
        <f>K27*B28</f>
        <v>2800.000000000003</v>
      </c>
    </row>
    <row r="29" spans="1:11" ht="12.75">
      <c r="A29" s="1" t="s">
        <v>22</v>
      </c>
      <c r="B29" s="1"/>
      <c r="C29" s="3">
        <f aca="true" t="shared" si="5" ref="C29:K29">C27-C28</f>
        <v>-2100</v>
      </c>
      <c r="D29" s="3">
        <f t="shared" si="5"/>
        <v>-3550.4785714285695</v>
      </c>
      <c r="E29" s="3">
        <f t="shared" si="5"/>
        <v>4932.551020408162</v>
      </c>
      <c r="F29" s="3">
        <f t="shared" si="5"/>
        <v>13296.822157434402</v>
      </c>
      <c r="G29" s="3">
        <f t="shared" si="5"/>
        <v>19113.80154102457</v>
      </c>
      <c r="H29" s="3">
        <f t="shared" si="5"/>
        <v>12556.91795085381</v>
      </c>
      <c r="I29" s="3">
        <f t="shared" si="5"/>
        <v>9301.917950853807</v>
      </c>
      <c r="J29" s="3">
        <f t="shared" si="5"/>
        <v>3271.9179508538105</v>
      </c>
      <c r="K29" s="11">
        <f t="shared" si="5"/>
        <v>4200.000000000004</v>
      </c>
    </row>
    <row r="30" spans="1:11" ht="12.75">
      <c r="A30" s="1"/>
      <c r="B30" s="1"/>
      <c r="C30" s="3"/>
      <c r="D30" s="3"/>
      <c r="E30" s="3"/>
      <c r="F30" s="3"/>
      <c r="G30" s="3"/>
      <c r="H30" s="3"/>
      <c r="I30" s="3"/>
      <c r="J30" s="1"/>
      <c r="K30" s="12"/>
    </row>
    <row r="31" spans="1:11" ht="12.75">
      <c r="A31" s="1" t="s">
        <v>23</v>
      </c>
      <c r="B31" s="1"/>
      <c r="C31" s="3"/>
      <c r="D31" s="3"/>
      <c r="E31" s="3"/>
      <c r="F31" s="3"/>
      <c r="G31" s="3"/>
      <c r="H31" s="3"/>
      <c r="I31" s="3"/>
      <c r="J31" s="1"/>
      <c r="K31" s="13" t="s">
        <v>7</v>
      </c>
    </row>
    <row r="32" spans="1:11" ht="13.5" thickBot="1">
      <c r="A32" s="1"/>
      <c r="B32" s="1"/>
      <c r="C32" s="3"/>
      <c r="D32" s="3"/>
      <c r="E32" s="3"/>
      <c r="F32" s="3"/>
      <c r="G32" s="3"/>
      <c r="H32" s="3"/>
      <c r="I32" s="3"/>
      <c r="J32" s="1"/>
      <c r="K32" s="3"/>
    </row>
    <row r="33" spans="1:11" ht="12.75">
      <c r="A33" s="14" t="s">
        <v>24</v>
      </c>
      <c r="B33" s="1"/>
      <c r="C33" s="15">
        <f>C13*-1+C29</f>
        <v>-52100</v>
      </c>
      <c r="D33" s="16" t="s">
        <v>7</v>
      </c>
      <c r="E33" s="16" t="s">
        <v>7</v>
      </c>
      <c r="F33" s="16" t="s">
        <v>7</v>
      </c>
      <c r="G33" s="16" t="s">
        <v>7</v>
      </c>
      <c r="H33" s="16" t="s">
        <v>7</v>
      </c>
      <c r="I33" s="16" t="s">
        <v>7</v>
      </c>
      <c r="J33" s="16" t="s">
        <v>7</v>
      </c>
      <c r="K33" s="17" t="s">
        <v>7</v>
      </c>
    </row>
    <row r="34" spans="1:11" ht="13.5" thickBot="1">
      <c r="A34" s="14" t="s">
        <v>25</v>
      </c>
      <c r="B34" s="1"/>
      <c r="C34" s="18">
        <f>SUM(D34:K34)</f>
        <v>0</v>
      </c>
      <c r="D34" s="19" t="s">
        <v>7</v>
      </c>
      <c r="E34" s="19" t="s">
        <v>7</v>
      </c>
      <c r="F34" s="19" t="s">
        <v>7</v>
      </c>
      <c r="G34" s="19" t="s">
        <v>7</v>
      </c>
      <c r="H34" s="19" t="s">
        <v>7</v>
      </c>
      <c r="I34" s="19" t="s">
        <v>7</v>
      </c>
      <c r="J34" s="19" t="s">
        <v>7</v>
      </c>
      <c r="K34" s="19" t="s">
        <v>7</v>
      </c>
    </row>
    <row r="35" spans="1:11" ht="13.5" thickBot="1">
      <c r="A35" s="14" t="s">
        <v>26</v>
      </c>
      <c r="B35" s="1"/>
      <c r="C35" s="20">
        <f>C33+C34</f>
        <v>-52100</v>
      </c>
      <c r="D35" s="1" t="s">
        <v>7</v>
      </c>
      <c r="E35" s="1"/>
      <c r="F35" s="1"/>
      <c r="G35" s="1"/>
      <c r="H35" s="1"/>
      <c r="I35" s="1"/>
      <c r="J35" s="1"/>
      <c r="K35" s="1"/>
    </row>
    <row r="36" spans="1:11" ht="12.75">
      <c r="A36" s="1" t="s">
        <v>7</v>
      </c>
      <c r="B36" s="1"/>
      <c r="C36" s="21" t="e">
        <f>IRR(C33:K33)</f>
        <v>#NUM!</v>
      </c>
      <c r="D36" s="7"/>
      <c r="E36" s="7"/>
      <c r="F36" s="7"/>
      <c r="G36" s="7"/>
      <c r="H36" s="7"/>
      <c r="I36" s="7"/>
      <c r="J36" s="7"/>
      <c r="K36" s="7"/>
    </row>
    <row r="37" spans="1:11" ht="12.75">
      <c r="A37" s="1" t="s">
        <v>7</v>
      </c>
      <c r="B37" s="1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1" t="s">
        <v>27</v>
      </c>
      <c r="B38" s="22" t="s">
        <v>7</v>
      </c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1" t="s">
        <v>28</v>
      </c>
      <c r="B39" s="22" t="s">
        <v>7</v>
      </c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1"/>
      <c r="B40" s="1"/>
      <c r="C40" s="7"/>
      <c r="D40" s="7"/>
      <c r="E40" s="7"/>
      <c r="F40" s="7"/>
      <c r="G40" s="7"/>
      <c r="H40" s="7"/>
      <c r="I40" s="7"/>
      <c r="J40" s="1"/>
      <c r="K40" s="7"/>
    </row>
    <row r="41" spans="1:11" ht="13.5" thickBot="1">
      <c r="A41" s="1"/>
      <c r="B41" s="1"/>
      <c r="C41" s="7"/>
      <c r="D41" s="7"/>
      <c r="E41" s="7"/>
      <c r="F41" s="7"/>
      <c r="G41" s="7"/>
      <c r="H41" s="7"/>
      <c r="I41" s="7"/>
      <c r="J41" s="1"/>
      <c r="K41" s="7"/>
    </row>
    <row r="42" spans="1:11" ht="13.5" thickBot="1">
      <c r="A42" s="1" t="s">
        <v>29</v>
      </c>
      <c r="B42" s="23" t="e">
        <f>IRR(C33:K33)</f>
        <v>#NUM!</v>
      </c>
      <c r="C42" s="24" t="e">
        <f>SUM(D42:K42)</f>
        <v>#VALUE!</v>
      </c>
      <c r="D42" s="25" t="e">
        <f>D33/(1+$B42)^D12</f>
        <v>#VALUE!</v>
      </c>
      <c r="E42" s="25" t="e">
        <f aca="true" t="shared" si="6" ref="E42:K42">E33/(1+$B42)^E12</f>
        <v>#VALUE!</v>
      </c>
      <c r="F42" s="25" t="e">
        <f t="shared" si="6"/>
        <v>#VALUE!</v>
      </c>
      <c r="G42" s="25" t="e">
        <f t="shared" si="6"/>
        <v>#VALUE!</v>
      </c>
      <c r="H42" s="25" t="e">
        <f t="shared" si="6"/>
        <v>#VALUE!</v>
      </c>
      <c r="I42" s="25" t="e">
        <f t="shared" si="6"/>
        <v>#VALUE!</v>
      </c>
      <c r="J42" s="25" t="e">
        <f t="shared" si="6"/>
        <v>#VALUE!</v>
      </c>
      <c r="K42" s="25" t="e">
        <f t="shared" si="6"/>
        <v>#VALUE!</v>
      </c>
    </row>
    <row r="43" spans="1:11" ht="13.5" thickBot="1">
      <c r="A43" s="1" t="s">
        <v>30</v>
      </c>
      <c r="B43" s="26" t="e">
        <f>PMT(B39,8,C33,,)</f>
        <v>#VALUE!</v>
      </c>
      <c r="C43" s="1"/>
      <c r="D43" s="7"/>
      <c r="E43" s="7"/>
      <c r="F43" s="7"/>
      <c r="G43" s="7"/>
      <c r="H43" s="7"/>
      <c r="I43" s="7"/>
      <c r="J43" s="7"/>
      <c r="K43" s="1"/>
    </row>
    <row r="44" spans="1:11" ht="12.75">
      <c r="A44" s="27" t="s">
        <v>31</v>
      </c>
      <c r="B44" s="27" t="e">
        <f>(1-(1/(B38)^8))/B39</f>
        <v>#VALUE!</v>
      </c>
      <c r="C44" s="28" t="e">
        <f>B43*B44</f>
        <v>#VALUE!</v>
      </c>
      <c r="D44" s="28"/>
      <c r="E44" s="28"/>
      <c r="F44" s="28"/>
      <c r="G44" s="28"/>
      <c r="H44" s="28"/>
      <c r="I44" s="28"/>
      <c r="J44" s="28"/>
      <c r="K44" s="1"/>
    </row>
    <row r="45" spans="1:11" ht="12.75">
      <c r="A45" s="27"/>
      <c r="B45" s="27"/>
      <c r="C45" s="29"/>
      <c r="D45" s="28"/>
      <c r="E45" s="28"/>
      <c r="F45" s="28"/>
      <c r="G45" s="28"/>
      <c r="H45" s="28"/>
      <c r="I45" s="28"/>
      <c r="J45" s="28"/>
      <c r="K45" s="1"/>
    </row>
    <row r="46" spans="1:11" ht="12.75">
      <c r="A46" s="27" t="s">
        <v>32</v>
      </c>
      <c r="B46" s="27"/>
      <c r="C46" s="30" t="s">
        <v>7</v>
      </c>
      <c r="D46" s="30" t="e">
        <f aca="true" t="shared" si="7" ref="D46:K46">$B43</f>
        <v>#VALUE!</v>
      </c>
      <c r="E46" s="30" t="e">
        <f t="shared" si="7"/>
        <v>#VALUE!</v>
      </c>
      <c r="F46" s="30" t="e">
        <f t="shared" si="7"/>
        <v>#VALUE!</v>
      </c>
      <c r="G46" s="30" t="e">
        <f t="shared" si="7"/>
        <v>#VALUE!</v>
      </c>
      <c r="H46" s="30" t="e">
        <f t="shared" si="7"/>
        <v>#VALUE!</v>
      </c>
      <c r="I46" s="30" t="e">
        <f t="shared" si="7"/>
        <v>#VALUE!</v>
      </c>
      <c r="J46" s="30" t="e">
        <f t="shared" si="7"/>
        <v>#VALUE!</v>
      </c>
      <c r="K46" s="30" t="e">
        <f t="shared" si="7"/>
        <v>#VALUE!</v>
      </c>
    </row>
    <row r="47" spans="1:11" ht="12.75">
      <c r="A47" s="27"/>
      <c r="B47" s="27"/>
      <c r="C47" s="30" t="e">
        <f>SUM(D47:K47)</f>
        <v>#VALUE!</v>
      </c>
      <c r="D47" s="30" t="e">
        <f>D46/($B38)^D12</f>
        <v>#VALUE!</v>
      </c>
      <c r="E47" s="30" t="e">
        <f aca="true" t="shared" si="8" ref="E47:K47">E46/($B38)^E12</f>
        <v>#VALUE!</v>
      </c>
      <c r="F47" s="30" t="e">
        <f t="shared" si="8"/>
        <v>#VALUE!</v>
      </c>
      <c r="G47" s="30" t="e">
        <f t="shared" si="8"/>
        <v>#VALUE!</v>
      </c>
      <c r="H47" s="30" t="e">
        <f t="shared" si="8"/>
        <v>#VALUE!</v>
      </c>
      <c r="I47" s="30" t="e">
        <f t="shared" si="8"/>
        <v>#VALUE!</v>
      </c>
      <c r="J47" s="30" t="e">
        <f t="shared" si="8"/>
        <v>#VALUE!</v>
      </c>
      <c r="K47" s="30" t="e">
        <f t="shared" si="8"/>
        <v>#VALUE!</v>
      </c>
    </row>
    <row r="48" spans="1:11" ht="12.75">
      <c r="A48" s="27"/>
      <c r="B48" s="27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2.75">
      <c r="A49" s="27"/>
      <c r="B49" s="27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2.75">
      <c r="A50" s="27"/>
      <c r="B50" s="27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2.75">
      <c r="A51" s="31" t="s">
        <v>33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31" t="s">
        <v>34</v>
      </c>
      <c r="B52" s="1" t="s">
        <v>7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31" t="s">
        <v>35</v>
      </c>
      <c r="B53" s="1" t="s">
        <v>7</v>
      </c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31" t="s">
        <v>36</v>
      </c>
      <c r="B54" s="1" t="s">
        <v>7</v>
      </c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3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31" t="s">
        <v>37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31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31" t="s">
        <v>39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31" t="s">
        <v>40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 thickBot="1">
      <c r="A60" s="31" t="s">
        <v>41</v>
      </c>
      <c r="B60" s="1"/>
      <c r="C60" s="32" t="e">
        <f>C63+C33</f>
        <v>#VALUE!</v>
      </c>
      <c r="D60" s="1"/>
      <c r="E60" s="1"/>
      <c r="F60" s="1"/>
      <c r="G60" s="1"/>
      <c r="H60" s="1"/>
      <c r="I60" s="1"/>
      <c r="J60" s="1"/>
      <c r="K60" s="1"/>
    </row>
    <row r="61" spans="1:11" ht="13.5" thickBot="1">
      <c r="A61" s="31" t="s">
        <v>42</v>
      </c>
      <c r="B61" s="1"/>
      <c r="C61" s="33" t="e">
        <f>IRR(C62:K62)</f>
        <v>#VALUE!</v>
      </c>
      <c r="D61" s="1"/>
      <c r="E61" s="1"/>
      <c r="F61" s="1"/>
      <c r="G61" s="1"/>
      <c r="H61" s="1"/>
      <c r="I61" s="1"/>
      <c r="J61" s="1"/>
      <c r="K61" s="1"/>
    </row>
    <row r="62" spans="1:12" ht="13.5" thickBot="1">
      <c r="A62" s="31" t="s">
        <v>43</v>
      </c>
      <c r="B62" s="1"/>
      <c r="C62" s="7">
        <f>C33</f>
        <v>-52100</v>
      </c>
      <c r="D62" s="24" t="e">
        <f>D33*I72</f>
        <v>#VALUE!</v>
      </c>
      <c r="E62" s="25" t="e">
        <f>E33*I73</f>
        <v>#VALUE!</v>
      </c>
      <c r="F62" s="25" t="e">
        <f>F33*I74</f>
        <v>#VALUE!</v>
      </c>
      <c r="G62" s="25" t="e">
        <f>G33*I75</f>
        <v>#VALUE!</v>
      </c>
      <c r="H62" s="25" t="e">
        <f>H33*I76</f>
        <v>#VALUE!</v>
      </c>
      <c r="I62" s="25" t="e">
        <f>I33*I77</f>
        <v>#VALUE!</v>
      </c>
      <c r="J62" s="25" t="e">
        <f>J33*I78</f>
        <v>#VALUE!</v>
      </c>
      <c r="K62" s="34" t="e">
        <f>K33*I79</f>
        <v>#VALUE!</v>
      </c>
      <c r="L62" s="35" t="e">
        <f>SUM(D62:K62)</f>
        <v>#VALUE!</v>
      </c>
    </row>
    <row r="63" spans="1:12" ht="12.75">
      <c r="A63" s="31"/>
      <c r="B63" s="1"/>
      <c r="C63" s="7" t="e">
        <f>SUM(D63:K63)</f>
        <v>#VALUE!</v>
      </c>
      <c r="D63" s="28" t="e">
        <f>D62/$B38^D12</f>
        <v>#VALUE!</v>
      </c>
      <c r="E63" s="28" t="e">
        <f aca="true" t="shared" si="9" ref="E63:K63">E62/$B38^E12</f>
        <v>#VALUE!</v>
      </c>
      <c r="F63" s="28" t="e">
        <f t="shared" si="9"/>
        <v>#VALUE!</v>
      </c>
      <c r="G63" s="28" t="e">
        <f t="shared" si="9"/>
        <v>#VALUE!</v>
      </c>
      <c r="H63" s="28" t="e">
        <f t="shared" si="9"/>
        <v>#VALUE!</v>
      </c>
      <c r="I63" s="28" t="e">
        <f t="shared" si="9"/>
        <v>#VALUE!</v>
      </c>
      <c r="J63" s="28" t="e">
        <f t="shared" si="9"/>
        <v>#VALUE!</v>
      </c>
      <c r="K63" s="28" t="e">
        <f t="shared" si="9"/>
        <v>#VALUE!</v>
      </c>
      <c r="L63" s="35" t="s">
        <v>7</v>
      </c>
    </row>
    <row r="64" spans="1:11" ht="12.75">
      <c r="A64" s="31" t="s">
        <v>44</v>
      </c>
      <c r="B64" s="1"/>
      <c r="C64" s="36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31"/>
      <c r="B65" s="1"/>
      <c r="C65" s="36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 t="s">
        <v>45</v>
      </c>
      <c r="D68" s="1"/>
      <c r="E68" s="1"/>
      <c r="F68" s="1"/>
      <c r="G68" s="1" t="s">
        <v>46</v>
      </c>
      <c r="H68" s="1">
        <v>8</v>
      </c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37" t="s">
        <v>47</v>
      </c>
      <c r="H69" s="1">
        <f>1/H68</f>
        <v>0.125</v>
      </c>
      <c r="I69" s="1"/>
      <c r="J69" s="1"/>
      <c r="K69" s="1"/>
    </row>
    <row r="70" spans="1:11" ht="12.75">
      <c r="A70" s="1"/>
      <c r="B70" s="1" t="s">
        <v>48</v>
      </c>
      <c r="C70" s="1" t="s">
        <v>49</v>
      </c>
      <c r="D70" s="1" t="s">
        <v>50</v>
      </c>
      <c r="E70" s="1" t="s">
        <v>51</v>
      </c>
      <c r="F70" s="1"/>
      <c r="G70" s="1"/>
      <c r="H70" s="1"/>
      <c r="I70" s="1"/>
      <c r="J70" s="1"/>
      <c r="K70" s="1"/>
    </row>
    <row r="71" spans="1:11" ht="12.75">
      <c r="A71" s="1"/>
      <c r="B71" s="1">
        <v>0</v>
      </c>
      <c r="C71" s="38">
        <f>C13</f>
        <v>50000</v>
      </c>
      <c r="D71" s="1"/>
      <c r="E71" s="1"/>
      <c r="F71" s="1"/>
      <c r="G71" s="39">
        <v>0</v>
      </c>
      <c r="H71" s="40">
        <f>EXPONDIST(G71,H$69,TRUE)</f>
        <v>0</v>
      </c>
      <c r="I71" s="41">
        <f>1-H71</f>
        <v>1</v>
      </c>
      <c r="J71" s="1"/>
      <c r="K71" s="1"/>
    </row>
    <row r="72" spans="1:11" ht="12.75">
      <c r="A72" s="1"/>
      <c r="B72" s="1">
        <v>1</v>
      </c>
      <c r="C72" s="38">
        <f>C71-E72</f>
        <v>35714.28571428572</v>
      </c>
      <c r="D72" s="1">
        <f>1/7*2</f>
        <v>0.2857142857142857</v>
      </c>
      <c r="E72" s="7">
        <f>C71*D72</f>
        <v>14285.714285714284</v>
      </c>
      <c r="F72" s="1"/>
      <c r="G72" s="42">
        <v>1</v>
      </c>
      <c r="H72" s="27">
        <f>EXPONDIST(G72,H$69,TRUE)</f>
        <v>0.11750309741540454</v>
      </c>
      <c r="I72" s="43">
        <f aca="true" t="shared" si="10" ref="I72:I79">1-H72</f>
        <v>0.8824969025845955</v>
      </c>
      <c r="J72" s="1"/>
      <c r="K72" s="1"/>
    </row>
    <row r="73" spans="1:11" ht="12.75">
      <c r="A73" s="1"/>
      <c r="B73" s="1">
        <v>2</v>
      </c>
      <c r="C73" s="38">
        <f>C72-E73</f>
        <v>25510.204081632655</v>
      </c>
      <c r="D73" s="1">
        <f>1/7*2</f>
        <v>0.2857142857142857</v>
      </c>
      <c r="E73" s="7">
        <f>C72*D73</f>
        <v>10204.081632653062</v>
      </c>
      <c r="F73" s="1"/>
      <c r="G73" s="42">
        <v>2</v>
      </c>
      <c r="H73" s="27" t="s">
        <v>7</v>
      </c>
      <c r="I73" s="43" t="e">
        <f t="shared" si="10"/>
        <v>#VALUE!</v>
      </c>
      <c r="J73" s="1"/>
      <c r="K73" s="1"/>
    </row>
    <row r="74" spans="1:11" ht="12.75">
      <c r="A74" s="1"/>
      <c r="B74" s="1">
        <v>3</v>
      </c>
      <c r="C74" s="38">
        <f>C73-E74</f>
        <v>18221.574344023327</v>
      </c>
      <c r="D74" s="1">
        <f>1/7*2</f>
        <v>0.2857142857142857</v>
      </c>
      <c r="E74" s="7">
        <f>C73*D74</f>
        <v>7288.62973760933</v>
      </c>
      <c r="F74" s="1"/>
      <c r="G74" s="42">
        <v>3</v>
      </c>
      <c r="H74" s="27" t="s">
        <v>7</v>
      </c>
      <c r="I74" s="43" t="e">
        <f t="shared" si="10"/>
        <v>#VALUE!</v>
      </c>
      <c r="J74" s="1"/>
      <c r="K74" s="1"/>
    </row>
    <row r="75" spans="1:11" ht="12.75">
      <c r="A75" s="1"/>
      <c r="B75" s="1">
        <v>4</v>
      </c>
      <c r="C75" s="38">
        <f>C74-E75</f>
        <v>13015.41024573095</v>
      </c>
      <c r="D75" s="1">
        <f>1/7*2</f>
        <v>0.2857142857142857</v>
      </c>
      <c r="E75" s="7">
        <f>C74*D75</f>
        <v>5206.164098292379</v>
      </c>
      <c r="F75" s="1"/>
      <c r="G75" s="42">
        <v>4</v>
      </c>
      <c r="H75" s="27" t="s">
        <v>7</v>
      </c>
      <c r="I75" s="43" t="e">
        <f t="shared" si="10"/>
        <v>#VALUE!</v>
      </c>
      <c r="J75" s="1"/>
      <c r="K75" s="1"/>
    </row>
    <row r="76" spans="1:11" ht="12.75">
      <c r="A76" s="1"/>
      <c r="B76" s="1">
        <v>5</v>
      </c>
      <c r="C76" s="38">
        <f>C75-E76</f>
        <v>11343.606830487299</v>
      </c>
      <c r="D76" s="1"/>
      <c r="E76" s="7">
        <f>(C75-C78)/3</f>
        <v>1671.8034152436496</v>
      </c>
      <c r="F76" s="1"/>
      <c r="G76" s="42">
        <v>5</v>
      </c>
      <c r="H76" s="27" t="s">
        <v>7</v>
      </c>
      <c r="I76" s="43" t="e">
        <f t="shared" si="10"/>
        <v>#VALUE!</v>
      </c>
      <c r="J76" s="1"/>
      <c r="K76" s="1"/>
    </row>
    <row r="77" spans="1:11" ht="12.75">
      <c r="A77" s="1"/>
      <c r="B77" s="1">
        <v>6</v>
      </c>
      <c r="C77" s="1"/>
      <c r="D77" s="1"/>
      <c r="E77" s="7">
        <f>E76</f>
        <v>1671.8034152436496</v>
      </c>
      <c r="F77" s="1"/>
      <c r="G77" s="42">
        <v>6</v>
      </c>
      <c r="H77" s="27" t="s">
        <v>7</v>
      </c>
      <c r="I77" s="43" t="e">
        <f t="shared" si="10"/>
        <v>#VALUE!</v>
      </c>
      <c r="J77" s="1"/>
      <c r="K77" s="1"/>
    </row>
    <row r="78" spans="1:11" ht="12.75">
      <c r="A78" s="1"/>
      <c r="B78" s="1">
        <v>7</v>
      </c>
      <c r="C78" s="38">
        <v>8000</v>
      </c>
      <c r="D78" s="1"/>
      <c r="E78" s="7">
        <f>E76</f>
        <v>1671.8034152436496</v>
      </c>
      <c r="F78" s="1"/>
      <c r="G78" s="42">
        <v>7</v>
      </c>
      <c r="H78" s="27" t="s">
        <v>7</v>
      </c>
      <c r="I78" s="43" t="e">
        <f t="shared" si="10"/>
        <v>#VALUE!</v>
      </c>
      <c r="J78" s="1"/>
      <c r="K78" s="1"/>
    </row>
    <row r="79" spans="1:11" ht="12.75">
      <c r="A79" s="1"/>
      <c r="B79" s="1"/>
      <c r="C79" s="1"/>
      <c r="D79" s="1"/>
      <c r="E79" s="7">
        <f>SUM(E72:E78)</f>
        <v>42000.00000000001</v>
      </c>
      <c r="F79" s="1"/>
      <c r="G79" s="44">
        <v>8</v>
      </c>
      <c r="H79" s="27" t="s">
        <v>7</v>
      </c>
      <c r="I79" s="43" t="e">
        <f t="shared" si="10"/>
        <v>#VALUE!</v>
      </c>
      <c r="J79" s="1"/>
      <c r="K7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Southeastern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astumpf</dc:creator>
  <cp:keywords/>
  <dc:description/>
  <cp:lastModifiedBy>astumpf</cp:lastModifiedBy>
  <dcterms:created xsi:type="dcterms:W3CDTF">2011-05-24T12:41:57Z</dcterms:created>
  <dcterms:modified xsi:type="dcterms:W3CDTF">2011-05-24T12:42:10Z</dcterms:modified>
  <cp:category/>
  <cp:version/>
  <cp:contentType/>
  <cp:contentStatus/>
</cp:coreProperties>
</file>