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Problem 4-1" sheetId="1" r:id="rId1"/>
    <sheet name="Built in Formulas" sheetId="2" r:id="rId2"/>
  </sheets>
  <calcPr calcId="125725"/>
</workbook>
</file>

<file path=xl/calcChain.xml><?xml version="1.0" encoding="utf-8"?>
<calcChain xmlns="http://schemas.openxmlformats.org/spreadsheetml/2006/main">
  <c r="B177" i="2"/>
  <c r="B178" s="1"/>
  <c r="B176"/>
  <c r="B175"/>
  <c r="B174"/>
  <c r="B173"/>
  <c r="B172"/>
  <c r="B165"/>
  <c r="B164"/>
  <c r="B154"/>
  <c r="B153"/>
  <c r="B145"/>
  <c r="B135"/>
  <c r="B127"/>
  <c r="B111"/>
  <c r="B112" s="1"/>
  <c r="B97"/>
  <c r="B96"/>
  <c r="B95"/>
  <c r="B94"/>
  <c r="B93"/>
  <c r="B83"/>
  <c r="B75"/>
  <c r="B69"/>
  <c r="B62"/>
  <c r="B56"/>
  <c r="B49"/>
  <c r="B39"/>
  <c r="B29"/>
  <c r="C23"/>
  <c r="B23"/>
  <c r="B12"/>
  <c r="B179" l="1"/>
</calcChain>
</file>

<file path=xl/sharedStrings.xml><?xml version="1.0" encoding="utf-8"?>
<sst xmlns="http://schemas.openxmlformats.org/spreadsheetml/2006/main" count="198" uniqueCount="142">
  <si>
    <t>CHAPTER 4: Problem 1</t>
  </si>
  <si>
    <t>(Note: Please highlight the answer cell: Fill in cells with the approprite data. Note that not all cells are required to contain data)</t>
  </si>
  <si>
    <t>RATE (or I)</t>
  </si>
  <si>
    <t>NPER (or N)</t>
  </si>
  <si>
    <t>PMT</t>
  </si>
  <si>
    <t>PV</t>
  </si>
  <si>
    <t>FV</t>
  </si>
  <si>
    <t>Include an explanation of how to apply discounted cash flow techniques to determine the value of money:</t>
  </si>
  <si>
    <t>Explain how to apply discounted cash flow techniques to determine the value of money.</t>
  </si>
  <si>
    <t>Complete problem 4-1, "Future Value of a Single Payment" from Chapter 4, page 165 of your textbook (Financial Management, Brigham and Ehrhardt, 2011)</t>
  </si>
  <si>
    <t>When problem calls for using the Built-in financial formulas in Excel such as FV, PV, NPV, IRR, or the Yield-to-Maturity for a bond, then you need to use these built-in formulas to earn full credit.</t>
  </si>
  <si>
    <t xml:space="preserve">EXCEL EXAMPLES </t>
  </si>
  <si>
    <t xml:space="preserve">EXAMPLE #1: </t>
  </si>
  <si>
    <t>NET PRESENT VALUE</t>
  </si>
  <si>
    <t>Discount Rate:</t>
  </si>
  <si>
    <t>Year 0</t>
  </si>
  <si>
    <t>Year 1</t>
  </si>
  <si>
    <t>Year 2</t>
  </si>
  <si>
    <t>Year 3</t>
  </si>
  <si>
    <t>Year 4</t>
  </si>
  <si>
    <t>Year 5</t>
  </si>
  <si>
    <t>ANSWER: NPV (cash flows occur at the BEGINNING of each period)</t>
  </si>
  <si>
    <t>In the NPV example, you don't include the year 0 cash flow of -$65 (cell B6) inside the parenthesis because the payments occur at the BEGINNING of the first period. So the answer is $18.30.</t>
  </si>
  <si>
    <t xml:space="preserve">EXAMPLE #2: </t>
  </si>
  <si>
    <t>INTERNAL RATE OF RETURN (IRR)</t>
  </si>
  <si>
    <t>ANSWER</t>
  </si>
  <si>
    <t xml:space="preserve">EXAMPLE #3: </t>
  </si>
  <si>
    <t xml:space="preserve">MODIFIED INTERNAL RATE OF RETURN (MIRR) </t>
  </si>
  <si>
    <t>(Note: Use the yearly data from Example #2)</t>
  </si>
  <si>
    <t>Finance Rate</t>
  </si>
  <si>
    <t>Reinvestment Rate</t>
  </si>
  <si>
    <t xml:space="preserve">EXAMPLE #4: </t>
  </si>
  <si>
    <t>PRESENT VALUE</t>
  </si>
  <si>
    <t>(Discount $100 back 5 years at a 12% discount rate)</t>
  </si>
  <si>
    <t># Periods (or years) being discounted:</t>
  </si>
  <si>
    <t xml:space="preserve">EXAMPLE #5: </t>
  </si>
  <si>
    <t>FUTURE VALUE</t>
  </si>
  <si>
    <t>(Compound $100 up 5 years at a 12% discount rate)</t>
  </si>
  <si>
    <t># Periods (or years) being compounded:</t>
  </si>
  <si>
    <t xml:space="preserve">EXAMPLE #6: </t>
  </si>
  <si>
    <t>FINDING N (NPER) NUMBER OF PERIODS (OR YEARS)</t>
  </si>
  <si>
    <t xml:space="preserve">Present Value = </t>
  </si>
  <si>
    <t>How long would it take to compound $50 up to $100 using a 12% discount rate?</t>
  </si>
  <si>
    <t xml:space="preserve">Future Value = </t>
  </si>
  <si>
    <t xml:space="preserve">Discount Rate = </t>
  </si>
  <si>
    <t>(Or 6.12 years. Note that you have to make either the FV or PV input negative for the formula to work)</t>
  </si>
  <si>
    <t>How long would it take to discount $100 down to $25 using a 12% discount rate?</t>
  </si>
  <si>
    <t>(Or 12.23 years. Note that years can not be negative. You have to make either the FV or PV input negative for the formula to work)</t>
  </si>
  <si>
    <t xml:space="preserve">EXAMPLE #7: </t>
  </si>
  <si>
    <t>FINDING I (INTEREST RATE)</t>
  </si>
  <si>
    <t>If you start with $100 and end with $200 after 5 years, what was the annual interest rate earned?</t>
  </si>
  <si>
    <t>N (Nper)</t>
  </si>
  <si>
    <t>(or 14.87%. You must keep either the Present Value number or Future Value number negative.)</t>
  </si>
  <si>
    <t>Payment (PMT)</t>
  </si>
  <si>
    <t>If you receive payments of $100 each year for 5 years and end up with $750 after 5 years, what was the annual interest rate earned?</t>
  </si>
  <si>
    <t>(or 20.40%. Note that the Payment input or Future Value input must be negative for the formula to work)</t>
  </si>
  <si>
    <t xml:space="preserve">EXAMPLE #8: </t>
  </si>
  <si>
    <t>FINDING THE PAYMENT AMOUNT (PMT) OR ANNUITY AMOUNT</t>
  </si>
  <si>
    <t>What would have to be the annual payment amount (or annuity amount) to have $100,000 after 20 years with a 12% discount rate?</t>
  </si>
  <si>
    <t>Interest Rate</t>
  </si>
  <si>
    <t>(Note: you want the FV input to be negative so your answer comes out positive.)</t>
  </si>
  <si>
    <t xml:space="preserve">EXAMPLE #9: </t>
  </si>
  <si>
    <t>SUM, AVERAGE, VARIANCE, STANDARD DEVIATION &amp; CORRELATION</t>
  </si>
  <si>
    <t>SUM</t>
  </si>
  <si>
    <t>AVERAGE</t>
  </si>
  <si>
    <t>VARIANCE</t>
  </si>
  <si>
    <t>STANDARD DEVIATION</t>
  </si>
  <si>
    <t>CORRELATION</t>
  </si>
  <si>
    <t xml:space="preserve">EXAMPLE #10: </t>
  </si>
  <si>
    <t>CALCULATING A BONDS PRICE</t>
  </si>
  <si>
    <t>Suppose we have a bond with 22 years to maturity, a coupon rate of 8 percent, and a yield to</t>
  </si>
  <si>
    <t>maturity of 9 percent.  If the bond makes semiannual payments, what is its price today?</t>
  </si>
  <si>
    <t xml:space="preserve">Settlement </t>
  </si>
  <si>
    <t>(Think of Settlement as the beginning of the duration of the bond)</t>
  </si>
  <si>
    <t xml:space="preserve">Maturity </t>
  </si>
  <si>
    <t>(Think of Maturity as the end of the duration of the bond)</t>
  </si>
  <si>
    <t>Rate</t>
  </si>
  <si>
    <t>(Coupon Rate)</t>
  </si>
  <si>
    <t>YTM</t>
  </si>
  <si>
    <t>(Yield to Maturity or Required Rate fo Return)</t>
  </si>
  <si>
    <t>Redemption</t>
  </si>
  <si>
    <t>(Bonds Face Value, Par Value, or Fair Price; Note that is is $100, not $1,000. You make the adjustments by multiplying the answer by 10.)</t>
  </si>
  <si>
    <t>Frequency</t>
  </si>
  <si>
    <t>(Coupon payments are semiannul, so you put in a 2. If they are annual, then you input a 1)</t>
  </si>
  <si>
    <t>Basis</t>
  </si>
  <si>
    <t>(Always leave it blank)</t>
  </si>
  <si>
    <t>Bond price (% of par):</t>
  </si>
  <si>
    <t>(The answer. But you need to multiply it by 10 to get the actual bond price.)</t>
  </si>
  <si>
    <t>Multiply by 10</t>
  </si>
  <si>
    <t>(Microsoft gives the bond price in 2 digits like in cell B111. You need to multiply it by 10 to get the actual bond price)</t>
  </si>
  <si>
    <t>(ANSWER = 904.91)</t>
  </si>
  <si>
    <t xml:space="preserve">EXAMPLE #11: </t>
  </si>
  <si>
    <t>CALCULATING A BONDS YIELD TO MATURITY</t>
  </si>
  <si>
    <t>Suppose we have a bond with 22 years to maturity, a coupon rate of 8 percent and a price of</t>
  </si>
  <si>
    <t>$960.17.  If the bond make semiannual payments, what is its yield to maturity?</t>
  </si>
  <si>
    <t>Pr</t>
  </si>
  <si>
    <t>(The bonds price per $100 face value)</t>
  </si>
  <si>
    <t>(Bonds Face Value, Par Value, or Fair Price; Note that is is $100, not $1,000.)</t>
  </si>
  <si>
    <t>Basis:</t>
  </si>
  <si>
    <t>Yield to Maturity:</t>
  </si>
  <si>
    <t>(ANSWER = 8.40%)</t>
  </si>
  <si>
    <t xml:space="preserve">EXAMPLE #12: </t>
  </si>
  <si>
    <t>CALCULATING THE EFFECTIVE ANNUAL INTEREST RATE</t>
  </si>
  <si>
    <t>Supose you have a Nominal Interest Rate of 5.25% that is compounded quarterly (4 times) during the year. What is the Effective Annual Interest Rate?</t>
  </si>
  <si>
    <t>Nominal Interest Rate:</t>
  </si>
  <si>
    <t>Npery (Number of compounding periods per year)</t>
  </si>
  <si>
    <t>Effective Annual Interest Rate:</t>
  </si>
  <si>
    <t>(ANSWER = 5.35%)</t>
  </si>
  <si>
    <t>(Note: The EAR is always higher than the Nominal Rate as long as there is more than 1 compounding period per year. If you increase the compounding periods per year, the Effective Annual Rate will increase, but at a decreasing rate).</t>
  </si>
  <si>
    <t xml:space="preserve">EXAMPLE #13: </t>
  </si>
  <si>
    <t>CALCULATING THE ANNUAL NOMINAL INTEREST RATE</t>
  </si>
  <si>
    <t>Supose you have an Effective Annual Interest Rate of 5.35% that is compounded quarterly (4 times) during the year. What is the Nominal Annual Interest Rate?</t>
  </si>
  <si>
    <t>Nominal Annual Interest Rate:</t>
  </si>
  <si>
    <t>(ANSWER = 5.25%)</t>
  </si>
  <si>
    <t xml:space="preserve">EXAMPLE #14: </t>
  </si>
  <si>
    <t>CALCULATING THE INTEREST RATE PER PERIOD OF A LOAN OR AN INVESTMENT</t>
  </si>
  <si>
    <t>If you make monthly payments of 200 on an $8000 loan over 4 years, what is the Annual Interest Rate of the loan?</t>
  </si>
  <si>
    <t>Years of the Loan</t>
  </si>
  <si>
    <t>Monthly Payment</t>
  </si>
  <si>
    <t>Amount of the loan</t>
  </si>
  <si>
    <t xml:space="preserve">Monthly Interest Rate of the Loan </t>
  </si>
  <si>
    <t>(ANSWER = .77%)</t>
  </si>
  <si>
    <t xml:space="preserve">Annual Interest Rate of the Loan </t>
  </si>
  <si>
    <t>(ANSWER = 9.24%)</t>
  </si>
  <si>
    <t>Note: Multiply the years of the loan by 12 months for the monthly rate</t>
  </si>
  <si>
    <t>Note: Multiply the Monthly Interest Rate by 12 to get the annual rate.</t>
  </si>
  <si>
    <t xml:space="preserve">EXAMPLE #15: </t>
  </si>
  <si>
    <t xml:space="preserve">CALCULATING THE GEOMETRIC AVERAGE RETURN (OR MEAN) </t>
  </si>
  <si>
    <t>A stock has produced returns of 14.6 percent, 5.3 percent, 17.6 percent, and -4.7 percent over the past four years, respectively. What is the geometric average return? </t>
  </si>
  <si>
    <t>Add 1 to all positive returns</t>
  </si>
  <si>
    <t>For negative returns, subtract it from 1. You have to do this to keep all data positive.</t>
  </si>
  <si>
    <t>(ANSWER = 7.84%; Note: Place a minus 1 after the formula to get rid of the whole number)</t>
  </si>
  <si>
    <t>EXAMPLE #16:</t>
  </si>
  <si>
    <t>SIMPLE MATH CALCULATIONS</t>
  </si>
  <si>
    <t>Adding cell B169 to cell B170:</t>
  </si>
  <si>
    <t>Subtracting cell B169 from cell B170</t>
  </si>
  <si>
    <t>Multiplying cell B169 by cell B170</t>
  </si>
  <si>
    <t>Dividing cell B170 by cell B169</t>
  </si>
  <si>
    <t>Using Parenthesis: Multiplying cell B169 by (cell B170 + cell B171)</t>
  </si>
  <si>
    <t>Calculating cell B169 to the power of cell B170</t>
  </si>
  <si>
    <t>Calculating the Square Root of cell B177:</t>
  </si>
  <si>
    <t>Calculating the Natural Logarithm of cell B177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</si>
</sst>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"/>
    <numFmt numFmtId="166" formatCode="m/d/yy;@"/>
    <numFmt numFmtId="172" formatCode="0.00000"/>
    <numFmt numFmtId="173" formatCode="0.000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.8000000000000007"/>
      <color rgb="FF000000"/>
      <name val="Verdana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3" fillId="2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9" fontId="3" fillId="2" borderId="1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8" fontId="3" fillId="2" borderId="1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2" fillId="0" borderId="2" xfId="2" applyBorder="1" applyAlignment="1">
      <alignment vertical="top" wrapText="1"/>
    </xf>
    <xf numFmtId="0" fontId="2" fillId="0" borderId="3" xfId="2" applyBorder="1" applyAlignment="1">
      <alignment vertical="top" wrapText="1"/>
    </xf>
    <xf numFmtId="0" fontId="2" fillId="0" borderId="4" xfId="2" applyBorder="1" applyAlignment="1">
      <alignment vertical="top" wrapText="1"/>
    </xf>
    <xf numFmtId="0" fontId="2" fillId="0" borderId="5" xfId="2" applyBorder="1" applyAlignment="1">
      <alignment vertical="top" wrapText="1"/>
    </xf>
    <xf numFmtId="0" fontId="2" fillId="0" borderId="0" xfId="2" applyAlignment="1">
      <alignment vertical="top" wrapText="1"/>
    </xf>
    <xf numFmtId="0" fontId="2" fillId="0" borderId="6" xfId="2" applyBorder="1" applyAlignment="1">
      <alignment vertical="top" wrapText="1"/>
    </xf>
    <xf numFmtId="0" fontId="2" fillId="0" borderId="7" xfId="2" applyBorder="1" applyAlignment="1">
      <alignment vertical="top" wrapText="1"/>
    </xf>
    <xf numFmtId="0" fontId="2" fillId="0" borderId="8" xfId="2" applyBorder="1" applyAlignment="1">
      <alignment vertical="top" wrapText="1"/>
    </xf>
    <xf numFmtId="0" fontId="2" fillId="0" borderId="9" xfId="2" applyBorder="1" applyAlignment="1">
      <alignment vertical="top" wrapText="1"/>
    </xf>
    <xf numFmtId="0" fontId="6" fillId="0" borderId="0" xfId="0" applyFont="1" applyAlignment="1">
      <alignment horizontal="left" indent="6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8" fontId="4" fillId="2" borderId="1" xfId="0" applyNumberFormat="1" applyFont="1" applyFill="1" applyBorder="1" applyAlignment="1">
      <alignment horizontal="center"/>
    </xf>
    <xf numFmtId="8" fontId="5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/>
    <xf numFmtId="0" fontId="0" fillId="0" borderId="0" xfId="0" applyNumberFormat="1"/>
    <xf numFmtId="8" fontId="0" fillId="0" borderId="0" xfId="0" applyNumberFormat="1"/>
    <xf numFmtId="10" fontId="4" fillId="2" borderId="1" xfId="0" applyNumberFormat="1" applyFont="1" applyFill="1" applyBorder="1" applyAlignment="1">
      <alignment horizontal="center"/>
    </xf>
    <xf numFmtId="10" fontId="0" fillId="0" borderId="0" xfId="0" applyNumberFormat="1"/>
    <xf numFmtId="10" fontId="4" fillId="0" borderId="0" xfId="0" applyNumberFormat="1" applyFont="1" applyFill="1" applyBorder="1" applyAlignment="1">
      <alignment horizontal="center"/>
    </xf>
    <xf numFmtId="9" fontId="9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6" fontId="5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0" borderId="0" xfId="0" applyNumberFormat="1"/>
    <xf numFmtId="1" fontId="9" fillId="0" borderId="0" xfId="0" applyNumberFormat="1" applyFont="1" applyAlignment="1">
      <alignment horizontal="center"/>
    </xf>
    <xf numFmtId="10" fontId="4" fillId="2" borderId="1" xfId="1" applyNumberFormat="1" applyFont="1" applyFill="1" applyBorder="1" applyAlignment="1">
      <alignment horizontal="center"/>
    </xf>
    <xf numFmtId="10" fontId="0" fillId="0" borderId="0" xfId="1" applyNumberFormat="1" applyFont="1"/>
    <xf numFmtId="1" fontId="5" fillId="0" borderId="0" xfId="0" applyNumberFormat="1" applyFont="1" applyAlignment="1">
      <alignment horizontal="center"/>
    </xf>
    <xf numFmtId="9" fontId="9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164" fontId="3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72" fontId="3" fillId="0" borderId="0" xfId="0" applyNumberFormat="1" applyFo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2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4" fillId="2" borderId="1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</cellXfs>
  <cellStyles count="5"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5" sqref="B5"/>
    </sheetView>
  </sheetViews>
  <sheetFormatPr defaultRowHeight="15"/>
  <sheetData>
    <row r="2" spans="1:10">
      <c r="A2" s="19" t="s">
        <v>9</v>
      </c>
    </row>
    <row r="3" spans="1:10">
      <c r="A3" s="19" t="s">
        <v>8</v>
      </c>
    </row>
    <row r="4" spans="1:10">
      <c r="A4" s="20" t="s">
        <v>10</v>
      </c>
    </row>
    <row r="5" spans="1:10">
      <c r="A5" s="20"/>
    </row>
    <row r="6" spans="1:10">
      <c r="A6" s="20"/>
    </row>
    <row r="8" spans="1:10">
      <c r="A8" s="3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2" t="s">
        <v>1</v>
      </c>
      <c r="C9" s="1"/>
      <c r="D9" s="1"/>
      <c r="E9" s="1"/>
      <c r="F9" s="1"/>
      <c r="G9" s="1"/>
      <c r="H9" s="1"/>
      <c r="I9" s="1"/>
      <c r="J9" s="1"/>
    </row>
    <row r="10" spans="1:10">
      <c r="A10" s="2"/>
      <c r="B10" s="6"/>
      <c r="C10" s="2" t="s">
        <v>2</v>
      </c>
      <c r="D10" s="1"/>
      <c r="E10" s="1"/>
      <c r="F10" s="1"/>
      <c r="G10" s="1"/>
      <c r="H10" s="1"/>
      <c r="I10" s="1"/>
      <c r="J10" s="1"/>
    </row>
    <row r="11" spans="1:10">
      <c r="A11" s="2"/>
      <c r="B11" s="7"/>
      <c r="C11" s="2" t="s">
        <v>3</v>
      </c>
      <c r="D11" s="1"/>
      <c r="E11" s="1"/>
      <c r="F11" s="1"/>
      <c r="G11" s="1"/>
      <c r="H11" s="1"/>
      <c r="I11" s="1"/>
      <c r="J11" s="1"/>
    </row>
    <row r="12" spans="1:10">
      <c r="A12" s="2"/>
      <c r="B12" s="4"/>
      <c r="C12" s="2" t="s">
        <v>4</v>
      </c>
      <c r="D12" s="1"/>
      <c r="E12" s="1"/>
      <c r="F12" s="1"/>
      <c r="G12" s="1"/>
      <c r="H12" s="1"/>
      <c r="I12" s="1"/>
      <c r="J12" s="1"/>
    </row>
    <row r="13" spans="1:10">
      <c r="A13" s="2"/>
      <c r="B13" s="8"/>
      <c r="C13" s="2" t="s">
        <v>5</v>
      </c>
      <c r="D13" s="1"/>
      <c r="E13" s="1"/>
      <c r="F13" s="1"/>
      <c r="G13" s="1"/>
      <c r="H13" s="1"/>
      <c r="I13" s="1"/>
      <c r="J13" s="1"/>
    </row>
    <row r="14" spans="1:10">
      <c r="A14" s="2"/>
      <c r="B14" s="8"/>
      <c r="C14" s="2" t="s">
        <v>6</v>
      </c>
      <c r="D14" s="1"/>
      <c r="E14" s="1"/>
      <c r="F14" s="1"/>
      <c r="G14" s="1"/>
      <c r="H14" s="1"/>
      <c r="I14" s="1"/>
      <c r="J14" s="1"/>
    </row>
    <row r="15" spans="1:10">
      <c r="A15" s="2"/>
      <c r="B15" s="9"/>
      <c r="C15" s="2"/>
      <c r="D15" s="1"/>
      <c r="E15" s="1"/>
      <c r="F15" s="1"/>
      <c r="G15" s="1"/>
      <c r="H15" s="1"/>
      <c r="I15" s="1"/>
      <c r="J15" s="1"/>
    </row>
    <row r="16" spans="1:10">
      <c r="A16" s="3" t="s">
        <v>7</v>
      </c>
      <c r="B16" s="9"/>
      <c r="C16" s="2"/>
      <c r="D16" s="1"/>
      <c r="E16" s="1"/>
      <c r="F16" s="1"/>
      <c r="G16" s="1"/>
      <c r="H16" s="1"/>
      <c r="I16" s="1"/>
      <c r="J16" s="1"/>
    </row>
    <row r="17" spans="1:10">
      <c r="A17" s="2"/>
      <c r="B17" s="5"/>
      <c r="C17" s="2"/>
      <c r="D17" s="1"/>
      <c r="E17" s="1"/>
      <c r="F17" s="1"/>
      <c r="G17" s="1"/>
      <c r="H17" s="1"/>
      <c r="I17" s="1"/>
      <c r="J17" s="1"/>
    </row>
    <row r="18" spans="1:10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>
      <c r="A20" s="13"/>
      <c r="B20" s="14"/>
      <c r="C20" s="14"/>
      <c r="D20" s="14"/>
      <c r="E20" s="14"/>
      <c r="F20" s="14"/>
      <c r="G20" s="14"/>
      <c r="H20" s="14"/>
      <c r="I20" s="14"/>
      <c r="J20" s="15"/>
    </row>
    <row r="21" spans="1:10">
      <c r="A21" s="13"/>
      <c r="B21" s="14"/>
      <c r="C21" s="14"/>
      <c r="D21" s="14"/>
      <c r="E21" s="14"/>
      <c r="F21" s="14"/>
      <c r="G21" s="14"/>
      <c r="H21" s="14"/>
      <c r="I21" s="14"/>
      <c r="J21" s="15"/>
    </row>
    <row r="22" spans="1:10">
      <c r="A22" s="13"/>
      <c r="B22" s="14"/>
      <c r="C22" s="14"/>
      <c r="D22" s="14"/>
      <c r="E22" s="14"/>
      <c r="F22" s="14"/>
      <c r="G22" s="14"/>
      <c r="H22" s="14"/>
      <c r="I22" s="14"/>
      <c r="J22" s="15"/>
    </row>
    <row r="23" spans="1:10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4" spans="1:10">
      <c r="A24" s="13"/>
      <c r="B24" s="14"/>
      <c r="C24" s="14"/>
      <c r="D24" s="14"/>
      <c r="E24" s="14"/>
      <c r="F24" s="14"/>
      <c r="G24" s="14"/>
      <c r="H24" s="14"/>
      <c r="I24" s="14"/>
      <c r="J24" s="15"/>
    </row>
    <row r="25" spans="1:10">
      <c r="A25" s="13"/>
      <c r="B25" s="14"/>
      <c r="C25" s="14"/>
      <c r="D25" s="14"/>
      <c r="E25" s="14"/>
      <c r="F25" s="14"/>
      <c r="G25" s="14"/>
      <c r="H25" s="14"/>
      <c r="I25" s="14"/>
      <c r="J25" s="15"/>
    </row>
    <row r="26" spans="1:10">
      <c r="A26" s="13"/>
      <c r="B26" s="14"/>
      <c r="C26" s="14"/>
      <c r="D26" s="14"/>
      <c r="E26" s="14"/>
      <c r="F26" s="14"/>
      <c r="G26" s="14"/>
      <c r="H26" s="14"/>
      <c r="I26" s="14"/>
      <c r="J26" s="15"/>
    </row>
    <row r="27" spans="1:10">
      <c r="A27" s="16"/>
      <c r="B27" s="17"/>
      <c r="C27" s="17"/>
      <c r="D27" s="17"/>
      <c r="E27" s="17"/>
      <c r="F27" s="17"/>
      <c r="G27" s="17"/>
      <c r="H27" s="17"/>
      <c r="I27" s="17"/>
      <c r="J27" s="18"/>
    </row>
  </sheetData>
  <mergeCells count="1">
    <mergeCell ref="A18:J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activeCell="A7" sqref="A7"/>
    </sheetView>
  </sheetViews>
  <sheetFormatPr defaultRowHeight="15"/>
  <cols>
    <col min="1" max="1" width="62" customWidth="1"/>
    <col min="2" max="2" width="74.7109375" customWidth="1"/>
    <col min="3" max="3" width="34.28515625" customWidth="1"/>
  </cols>
  <sheetData>
    <row r="1" spans="1:4" ht="15.75">
      <c r="A1" s="21" t="s">
        <v>11</v>
      </c>
    </row>
    <row r="4" spans="1:4">
      <c r="A4" s="22" t="s">
        <v>12</v>
      </c>
      <c r="B4" s="23" t="s">
        <v>13</v>
      </c>
    </row>
    <row r="5" spans="1:4">
      <c r="A5" t="s">
        <v>14</v>
      </c>
      <c r="B5" s="24">
        <v>0.12</v>
      </c>
    </row>
    <row r="6" spans="1:4">
      <c r="A6" t="s">
        <v>15</v>
      </c>
      <c r="B6" s="25">
        <v>-65</v>
      </c>
    </row>
    <row r="7" spans="1:4">
      <c r="A7" t="s">
        <v>16</v>
      </c>
      <c r="B7" s="25">
        <v>10</v>
      </c>
    </row>
    <row r="8" spans="1:4">
      <c r="A8" t="s">
        <v>17</v>
      </c>
      <c r="B8" s="25">
        <v>20</v>
      </c>
    </row>
    <row r="9" spans="1:4">
      <c r="A9" t="s">
        <v>18</v>
      </c>
      <c r="B9" s="25">
        <v>40</v>
      </c>
    </row>
    <row r="10" spans="1:4">
      <c r="A10" t="s">
        <v>19</v>
      </c>
      <c r="B10" s="25">
        <v>65</v>
      </c>
    </row>
    <row r="11" spans="1:4">
      <c r="A11" t="s">
        <v>20</v>
      </c>
      <c r="B11" s="26">
        <v>-20</v>
      </c>
    </row>
    <row r="12" spans="1:4" ht="15.75">
      <c r="A12" s="27" t="s">
        <v>21</v>
      </c>
      <c r="B12" s="28">
        <f>NPV(B5,B7:B11)+B6</f>
        <v>18.303796874070315</v>
      </c>
      <c r="C12" s="29"/>
      <c r="D12" s="30"/>
    </row>
    <row r="13" spans="1:4">
      <c r="A13" s="31" t="s">
        <v>22</v>
      </c>
    </row>
    <row r="14" spans="1:4">
      <c r="A14" s="32"/>
      <c r="B14" s="33"/>
    </row>
    <row r="16" spans="1:4">
      <c r="A16" s="22" t="s">
        <v>23</v>
      </c>
      <c r="B16" s="23" t="s">
        <v>24</v>
      </c>
    </row>
    <row r="17" spans="1:3">
      <c r="A17" t="s">
        <v>15</v>
      </c>
      <c r="B17" s="25">
        <v>-65</v>
      </c>
    </row>
    <row r="18" spans="1:3">
      <c r="A18" t="s">
        <v>16</v>
      </c>
      <c r="B18" s="25">
        <v>10</v>
      </c>
    </row>
    <row r="19" spans="1:3">
      <c r="A19" t="s">
        <v>17</v>
      </c>
      <c r="B19" s="25">
        <v>20</v>
      </c>
    </row>
    <row r="20" spans="1:3">
      <c r="A20" t="s">
        <v>18</v>
      </c>
      <c r="B20" s="25">
        <v>40</v>
      </c>
    </row>
    <row r="21" spans="1:3">
      <c r="A21" t="s">
        <v>19</v>
      </c>
      <c r="B21" s="25">
        <v>65</v>
      </c>
    </row>
    <row r="22" spans="1:3">
      <c r="A22" t="s">
        <v>20</v>
      </c>
      <c r="B22" s="26">
        <v>-20</v>
      </c>
    </row>
    <row r="23" spans="1:3">
      <c r="A23" s="27" t="s">
        <v>25</v>
      </c>
      <c r="B23" s="34">
        <f>IRR(B17:B22)</f>
        <v>0.22408128419173876</v>
      </c>
      <c r="C23" s="35">
        <f>IRR(B17:B22)</f>
        <v>0.22408128419173876</v>
      </c>
    </row>
    <row r="24" spans="1:3">
      <c r="A24" s="27"/>
      <c r="B24" s="36"/>
      <c r="C24" s="35"/>
    </row>
    <row r="26" spans="1:3">
      <c r="A26" s="22" t="s">
        <v>26</v>
      </c>
      <c r="B26" s="23" t="s">
        <v>27</v>
      </c>
    </row>
    <row r="27" spans="1:3">
      <c r="A27" t="s">
        <v>28</v>
      </c>
      <c r="B27" s="24">
        <v>0.12</v>
      </c>
      <c r="C27" t="s">
        <v>29</v>
      </c>
    </row>
    <row r="28" spans="1:3">
      <c r="B28" s="37">
        <v>0.15</v>
      </c>
      <c r="C28" t="s">
        <v>30</v>
      </c>
    </row>
    <row r="29" spans="1:3">
      <c r="B29" s="34">
        <f>MIRR(B17:B22,B27,B28)</f>
        <v>0.18120088706247306</v>
      </c>
    </row>
    <row r="32" spans="1:3">
      <c r="A32" s="22" t="s">
        <v>31</v>
      </c>
      <c r="B32" s="23" t="s">
        <v>32</v>
      </c>
    </row>
    <row r="33" spans="1:3">
      <c r="A33" t="s">
        <v>15</v>
      </c>
      <c r="C33" t="s">
        <v>33</v>
      </c>
    </row>
    <row r="34" spans="1:3">
      <c r="A34" t="s">
        <v>16</v>
      </c>
      <c r="B34" s="38">
        <v>0.12</v>
      </c>
      <c r="C34" t="s">
        <v>14</v>
      </c>
    </row>
    <row r="35" spans="1:3">
      <c r="A35" t="s">
        <v>17</v>
      </c>
      <c r="B35" s="25">
        <v>5</v>
      </c>
      <c r="C35" t="s">
        <v>34</v>
      </c>
    </row>
    <row r="36" spans="1:3">
      <c r="A36" t="s">
        <v>18</v>
      </c>
      <c r="B36" s="26">
        <v>100</v>
      </c>
      <c r="C36" s="39" t="s">
        <v>6</v>
      </c>
    </row>
    <row r="37" spans="1:3">
      <c r="A37" t="s">
        <v>19</v>
      </c>
      <c r="B37" s="25"/>
    </row>
    <row r="38" spans="1:3">
      <c r="A38" t="s">
        <v>20</v>
      </c>
    </row>
    <row r="39" spans="1:3">
      <c r="A39" s="27" t="s">
        <v>25</v>
      </c>
      <c r="B39" s="28">
        <f>PV(B34,B35,,-B36)</f>
        <v>56.742685571859923</v>
      </c>
      <c r="C39" s="33"/>
    </row>
    <row r="40" spans="1:3">
      <c r="B40" s="33"/>
    </row>
    <row r="42" spans="1:3">
      <c r="A42" s="22" t="s">
        <v>35</v>
      </c>
      <c r="B42" s="23" t="s">
        <v>36</v>
      </c>
    </row>
    <row r="43" spans="1:3">
      <c r="A43" t="s">
        <v>15</v>
      </c>
      <c r="C43" t="s">
        <v>37</v>
      </c>
    </row>
    <row r="44" spans="1:3">
      <c r="A44" t="s">
        <v>16</v>
      </c>
      <c r="B44" s="38">
        <v>0.12</v>
      </c>
      <c r="C44" t="s">
        <v>14</v>
      </c>
    </row>
    <row r="45" spans="1:3">
      <c r="A45" t="s">
        <v>17</v>
      </c>
      <c r="B45" s="25">
        <v>5</v>
      </c>
      <c r="C45" t="s">
        <v>38</v>
      </c>
    </row>
    <row r="46" spans="1:3">
      <c r="A46" t="s">
        <v>18</v>
      </c>
      <c r="B46" s="25">
        <v>100</v>
      </c>
      <c r="C46" s="39" t="s">
        <v>5</v>
      </c>
    </row>
    <row r="47" spans="1:3">
      <c r="A47" t="s">
        <v>19</v>
      </c>
    </row>
    <row r="48" spans="1:3">
      <c r="A48" t="s">
        <v>20</v>
      </c>
      <c r="B48" s="26"/>
    </row>
    <row r="49" spans="1:3">
      <c r="A49" s="27" t="s">
        <v>25</v>
      </c>
      <c r="B49" s="28">
        <f>FV(B44,B45,,-B46)</f>
        <v>176.23416832000004</v>
      </c>
      <c r="C49" s="33"/>
    </row>
    <row r="50" spans="1:3">
      <c r="B50" s="33"/>
    </row>
    <row r="52" spans="1:3">
      <c r="A52" s="22" t="s">
        <v>39</v>
      </c>
      <c r="B52" s="23" t="s">
        <v>40</v>
      </c>
    </row>
    <row r="53" spans="1:3">
      <c r="A53" t="s">
        <v>41</v>
      </c>
      <c r="B53" s="40">
        <v>50</v>
      </c>
      <c r="C53" t="s">
        <v>42</v>
      </c>
    </row>
    <row r="54" spans="1:3">
      <c r="A54" s="39" t="s">
        <v>43</v>
      </c>
      <c r="B54" s="41">
        <v>100</v>
      </c>
    </row>
    <row r="55" spans="1:3">
      <c r="A55" s="39" t="s">
        <v>44</v>
      </c>
      <c r="B55" s="37">
        <v>0.12</v>
      </c>
    </row>
    <row r="56" spans="1:3">
      <c r="A56" s="27" t="s">
        <v>25</v>
      </c>
      <c r="B56" s="42">
        <f>NPER(B55,,-B53,B54)</f>
        <v>6.1162553741996994</v>
      </c>
      <c r="C56" t="s">
        <v>45</v>
      </c>
    </row>
    <row r="57" spans="1:3">
      <c r="B57" s="43"/>
    </row>
    <row r="58" spans="1:3">
      <c r="C58" t="s">
        <v>46</v>
      </c>
    </row>
    <row r="59" spans="1:3">
      <c r="A59" t="s">
        <v>41</v>
      </c>
      <c r="B59" s="40">
        <v>100</v>
      </c>
    </row>
    <row r="60" spans="1:3">
      <c r="A60" s="39" t="s">
        <v>43</v>
      </c>
      <c r="B60" s="41">
        <v>25</v>
      </c>
    </row>
    <row r="61" spans="1:3">
      <c r="A61" s="39" t="s">
        <v>44</v>
      </c>
      <c r="B61" s="37">
        <v>0.12</v>
      </c>
    </row>
    <row r="62" spans="1:3">
      <c r="A62" s="27" t="s">
        <v>25</v>
      </c>
      <c r="B62" s="42">
        <f>NPER(B61,,-B59,B60)</f>
        <v>-12.232510748399399</v>
      </c>
      <c r="C62" t="s">
        <v>47</v>
      </c>
    </row>
    <row r="65" spans="1:3">
      <c r="A65" s="22" t="s">
        <v>48</v>
      </c>
      <c r="B65" s="23" t="s">
        <v>49</v>
      </c>
      <c r="C65" t="s">
        <v>50</v>
      </c>
    </row>
    <row r="66" spans="1:3">
      <c r="A66" t="s">
        <v>41</v>
      </c>
      <c r="B66" s="40">
        <v>100</v>
      </c>
    </row>
    <row r="67" spans="1:3">
      <c r="A67" s="39" t="s">
        <v>43</v>
      </c>
      <c r="B67" s="41">
        <v>200</v>
      </c>
    </row>
    <row r="68" spans="1:3">
      <c r="A68" s="39" t="s">
        <v>51</v>
      </c>
      <c r="B68" s="44">
        <v>5</v>
      </c>
    </row>
    <row r="69" spans="1:3">
      <c r="A69" s="27" t="s">
        <v>25</v>
      </c>
      <c r="B69" s="45">
        <f>RATE(B68,,-B66,B67)</f>
        <v>0.14869835499702128</v>
      </c>
      <c r="C69" t="s">
        <v>52</v>
      </c>
    </row>
    <row r="70" spans="1:3">
      <c r="B70" s="46"/>
    </row>
    <row r="72" spans="1:3">
      <c r="A72" t="s">
        <v>53</v>
      </c>
      <c r="B72" s="40">
        <v>100</v>
      </c>
      <c r="C72" t="s">
        <v>54</v>
      </c>
    </row>
    <row r="73" spans="1:3">
      <c r="A73" s="39" t="s">
        <v>43</v>
      </c>
      <c r="B73" s="41">
        <v>750</v>
      </c>
    </row>
    <row r="74" spans="1:3">
      <c r="A74" s="39" t="s">
        <v>51</v>
      </c>
      <c r="B74" s="44">
        <v>5</v>
      </c>
    </row>
    <row r="75" spans="1:3">
      <c r="A75" s="27" t="s">
        <v>25</v>
      </c>
      <c r="B75" s="45">
        <f>RATE(B74,-B72,,B73)</f>
        <v>0.20397691586619568</v>
      </c>
      <c r="C75" t="s">
        <v>55</v>
      </c>
    </row>
    <row r="78" spans="1:3">
      <c r="A78" s="22" t="s">
        <v>56</v>
      </c>
      <c r="B78" s="23" t="s">
        <v>57</v>
      </c>
    </row>
    <row r="79" spans="1:3">
      <c r="A79" t="s">
        <v>41</v>
      </c>
      <c r="B79" s="40">
        <v>0</v>
      </c>
      <c r="C79" t="s">
        <v>58</v>
      </c>
    </row>
    <row r="80" spans="1:3">
      <c r="A80" s="39" t="s">
        <v>43</v>
      </c>
      <c r="B80" s="41">
        <v>100000</v>
      </c>
    </row>
    <row r="81" spans="1:3">
      <c r="A81" s="39" t="s">
        <v>51</v>
      </c>
      <c r="B81" s="47">
        <v>20</v>
      </c>
    </row>
    <row r="82" spans="1:3">
      <c r="A82" t="s">
        <v>59</v>
      </c>
      <c r="B82" s="48">
        <v>0.12</v>
      </c>
    </row>
    <row r="83" spans="1:3">
      <c r="A83" s="27" t="s">
        <v>25</v>
      </c>
      <c r="B83" s="28">
        <f>PMT(B82,B81,B79,-B80)</f>
        <v>1387.8780039660642</v>
      </c>
      <c r="C83" t="s">
        <v>60</v>
      </c>
    </row>
    <row r="84" spans="1:3">
      <c r="B84" s="33"/>
    </row>
    <row r="86" spans="1:3">
      <c r="A86" s="22" t="s">
        <v>61</v>
      </c>
      <c r="B86" s="23" t="s">
        <v>62</v>
      </c>
    </row>
    <row r="87" spans="1:3">
      <c r="B87" s="25"/>
    </row>
    <row r="88" spans="1:3">
      <c r="A88" s="25"/>
      <c r="B88" s="25">
        <v>0.12</v>
      </c>
      <c r="C88" s="25">
        <v>0.09</v>
      </c>
    </row>
    <row r="89" spans="1:3">
      <c r="A89" s="25"/>
      <c r="B89" s="25">
        <v>0.15</v>
      </c>
      <c r="C89" s="25">
        <v>0.11</v>
      </c>
    </row>
    <row r="90" spans="1:3">
      <c r="A90" s="25"/>
      <c r="B90" s="25">
        <v>0.08</v>
      </c>
      <c r="C90" s="25">
        <v>0.15</v>
      </c>
    </row>
    <row r="91" spans="1:3">
      <c r="A91" s="25"/>
      <c r="B91" s="25">
        <v>0.06</v>
      </c>
      <c r="C91" s="25">
        <v>0.03</v>
      </c>
    </row>
    <row r="92" spans="1:3">
      <c r="A92" s="26"/>
      <c r="B92" s="26">
        <v>0.08</v>
      </c>
      <c r="C92" s="25">
        <v>-0.12</v>
      </c>
    </row>
    <row r="93" spans="1:3">
      <c r="A93" s="49" t="s">
        <v>63</v>
      </c>
      <c r="B93" s="50">
        <f>SUM(B88:B92)</f>
        <v>0.49000000000000005</v>
      </c>
    </row>
    <row r="94" spans="1:3">
      <c r="A94" s="49" t="s">
        <v>64</v>
      </c>
      <c r="B94" s="50">
        <f>AVERAGE(B88:B92)</f>
        <v>9.8000000000000004E-2</v>
      </c>
    </row>
    <row r="95" spans="1:3">
      <c r="A95" s="49" t="s">
        <v>65</v>
      </c>
      <c r="B95" s="50">
        <f>VAR(B88:B92)</f>
        <v>1.32E-3</v>
      </c>
    </row>
    <row r="96" spans="1:3">
      <c r="A96" s="49" t="s">
        <v>66</v>
      </c>
      <c r="B96" s="51">
        <f>STDEV(B88:B92)</f>
        <v>3.6331804249169902E-2</v>
      </c>
    </row>
    <row r="97" spans="1:3">
      <c r="A97" s="52" t="s">
        <v>67</v>
      </c>
      <c r="B97" s="51">
        <f>CORREL(B88:B92,C88:C92)</f>
        <v>0.39282321044910112</v>
      </c>
    </row>
    <row r="100" spans="1:3">
      <c r="A100" s="22" t="s">
        <v>68</v>
      </c>
      <c r="B100" s="23" t="s">
        <v>69</v>
      </c>
    </row>
    <row r="101" spans="1:3">
      <c r="A101" t="s">
        <v>70</v>
      </c>
    </row>
    <row r="102" spans="1:3">
      <c r="A102" t="s">
        <v>71</v>
      </c>
    </row>
    <row r="104" spans="1:3">
      <c r="A104" s="53" t="s">
        <v>72</v>
      </c>
      <c r="B104" s="54">
        <v>36526</v>
      </c>
      <c r="C104" t="s">
        <v>73</v>
      </c>
    </row>
    <row r="105" spans="1:3">
      <c r="A105" s="53" t="s">
        <v>74</v>
      </c>
      <c r="B105" s="54">
        <v>44562</v>
      </c>
      <c r="C105" t="s">
        <v>75</v>
      </c>
    </row>
    <row r="106" spans="1:3">
      <c r="A106" s="53" t="s">
        <v>76</v>
      </c>
      <c r="B106" s="25">
        <v>0.08</v>
      </c>
      <c r="C106" t="s">
        <v>77</v>
      </c>
    </row>
    <row r="107" spans="1:3">
      <c r="A107" s="53" t="s">
        <v>78</v>
      </c>
      <c r="B107" s="25">
        <v>0.09</v>
      </c>
      <c r="C107" t="s">
        <v>79</v>
      </c>
    </row>
    <row r="108" spans="1:3">
      <c r="A108" s="53" t="s">
        <v>80</v>
      </c>
      <c r="B108" s="25">
        <v>100</v>
      </c>
      <c r="C108" t="s">
        <v>81</v>
      </c>
    </row>
    <row r="109" spans="1:3">
      <c r="A109" s="53" t="s">
        <v>82</v>
      </c>
      <c r="B109" s="25">
        <v>2</v>
      </c>
      <c r="C109" t="s">
        <v>83</v>
      </c>
    </row>
    <row r="110" spans="1:3">
      <c r="A110" s="53" t="s">
        <v>84</v>
      </c>
      <c r="B110" s="25">
        <v>0</v>
      </c>
      <c r="C110" t="s">
        <v>85</v>
      </c>
    </row>
    <row r="111" spans="1:3">
      <c r="A111" s="55" t="s">
        <v>86</v>
      </c>
      <c r="B111" s="56">
        <f>PRICE(B104,B105,B106,B107,B108,B109,B110)</f>
        <v>90.490808473179001</v>
      </c>
      <c r="C111" t="s">
        <v>87</v>
      </c>
    </row>
    <row r="112" spans="1:3">
      <c r="A112" s="57" t="s">
        <v>88</v>
      </c>
      <c r="B112" s="42">
        <f>B111*10</f>
        <v>904.90808473179004</v>
      </c>
      <c r="C112" t="s">
        <v>89</v>
      </c>
    </row>
    <row r="113" spans="1:3">
      <c r="B113" s="58"/>
      <c r="C113" s="49" t="s">
        <v>90</v>
      </c>
    </row>
    <row r="114" spans="1:3">
      <c r="B114" s="43"/>
    </row>
    <row r="116" spans="1:3">
      <c r="A116" s="22" t="s">
        <v>91</v>
      </c>
      <c r="B116" s="23" t="s">
        <v>92</v>
      </c>
    </row>
    <row r="117" spans="1:3">
      <c r="A117" t="s">
        <v>93</v>
      </c>
    </row>
    <row r="118" spans="1:3">
      <c r="A118" t="s">
        <v>94</v>
      </c>
    </row>
    <row r="120" spans="1:3">
      <c r="A120" s="53" t="s">
        <v>72</v>
      </c>
      <c r="B120" s="54">
        <v>36526</v>
      </c>
      <c r="C120" t="s">
        <v>73</v>
      </c>
    </row>
    <row r="121" spans="1:3">
      <c r="A121" s="53" t="s">
        <v>74</v>
      </c>
      <c r="B121" s="54">
        <v>44562</v>
      </c>
      <c r="C121" t="s">
        <v>75</v>
      </c>
    </row>
    <row r="122" spans="1:3">
      <c r="A122" s="53" t="s">
        <v>76</v>
      </c>
      <c r="B122" s="25">
        <v>0.08</v>
      </c>
      <c r="C122" t="s">
        <v>77</v>
      </c>
    </row>
    <row r="123" spans="1:3">
      <c r="A123" s="53" t="s">
        <v>95</v>
      </c>
      <c r="B123" s="25">
        <v>96.016999999999996</v>
      </c>
      <c r="C123" t="s">
        <v>96</v>
      </c>
    </row>
    <row r="124" spans="1:3">
      <c r="A124" s="53" t="s">
        <v>80</v>
      </c>
      <c r="B124" s="25">
        <v>100</v>
      </c>
      <c r="C124" t="s">
        <v>97</v>
      </c>
    </row>
    <row r="125" spans="1:3">
      <c r="A125" s="53" t="s">
        <v>82</v>
      </c>
      <c r="B125" s="25">
        <v>2</v>
      </c>
      <c r="C125" t="s">
        <v>83</v>
      </c>
    </row>
    <row r="126" spans="1:3">
      <c r="A126" s="53" t="s">
        <v>98</v>
      </c>
      <c r="B126" s="25">
        <v>0</v>
      </c>
      <c r="C126" t="s">
        <v>85</v>
      </c>
    </row>
    <row r="127" spans="1:3">
      <c r="A127" s="57" t="s">
        <v>99</v>
      </c>
      <c r="B127" s="45">
        <f>YIELD(B120,B121,B122,B123,B124,B125,B126)</f>
        <v>8.4000216976442818E-2</v>
      </c>
      <c r="C127" s="49" t="s">
        <v>100</v>
      </c>
    </row>
    <row r="128" spans="1:3">
      <c r="B128" s="46"/>
    </row>
    <row r="130" spans="1:3">
      <c r="A130" s="22" t="s">
        <v>101</v>
      </c>
      <c r="B130" s="23" t="s">
        <v>102</v>
      </c>
    </row>
    <row r="131" spans="1:3">
      <c r="A131" t="s">
        <v>103</v>
      </c>
    </row>
    <row r="133" spans="1:3">
      <c r="A133" t="s">
        <v>104</v>
      </c>
      <c r="B133" s="59">
        <v>5.2499999999999998E-2</v>
      </c>
    </row>
    <row r="134" spans="1:3">
      <c r="A134" t="s">
        <v>105</v>
      </c>
      <c r="B134" s="25">
        <v>4</v>
      </c>
    </row>
    <row r="135" spans="1:3">
      <c r="A135" s="27" t="s">
        <v>106</v>
      </c>
      <c r="B135" s="60">
        <f>EFFECT(B133,B134)</f>
        <v>5.3542667370758412E-2</v>
      </c>
      <c r="C135" s="49" t="s">
        <v>107</v>
      </c>
    </row>
    <row r="137" spans="1:3">
      <c r="A137" t="s">
        <v>108</v>
      </c>
    </row>
    <row r="140" spans="1:3">
      <c r="A140" s="22" t="s">
        <v>109</v>
      </c>
      <c r="B140" s="23" t="s">
        <v>110</v>
      </c>
    </row>
    <row r="141" spans="1:3">
      <c r="A141" t="s">
        <v>111</v>
      </c>
    </row>
    <row r="143" spans="1:3">
      <c r="A143" t="s">
        <v>106</v>
      </c>
      <c r="B143" s="59">
        <v>5.3499999999999999E-2</v>
      </c>
    </row>
    <row r="144" spans="1:3">
      <c r="A144" t="s">
        <v>105</v>
      </c>
      <c r="B144" s="25">
        <v>4</v>
      </c>
    </row>
    <row r="145" spans="1:3">
      <c r="A145" s="27" t="s">
        <v>112</v>
      </c>
      <c r="B145" s="60">
        <f>NOMINAL(B143,B144)</f>
        <v>5.2458968879142809E-2</v>
      </c>
      <c r="C145" s="49" t="s">
        <v>113</v>
      </c>
    </row>
    <row r="148" spans="1:3">
      <c r="A148" s="22" t="s">
        <v>114</v>
      </c>
      <c r="B148" s="23" t="s">
        <v>115</v>
      </c>
    </row>
    <row r="149" spans="1:3">
      <c r="A149" t="s">
        <v>116</v>
      </c>
    </row>
    <row r="150" spans="1:3">
      <c r="A150" s="25">
        <v>4</v>
      </c>
      <c r="B150" s="25" t="s">
        <v>117</v>
      </c>
    </row>
    <row r="151" spans="1:3">
      <c r="A151" s="25">
        <v>-200</v>
      </c>
      <c r="B151" s="25" t="s">
        <v>118</v>
      </c>
    </row>
    <row r="152" spans="1:3">
      <c r="A152" s="25">
        <v>8000</v>
      </c>
      <c r="B152" s="25" t="s">
        <v>119</v>
      </c>
    </row>
    <row r="153" spans="1:3">
      <c r="A153" t="s">
        <v>120</v>
      </c>
      <c r="B153" s="34">
        <f>RATE(A150*12,A151,A152)</f>
        <v>7.7014724882013682E-3</v>
      </c>
      <c r="C153" s="49" t="s">
        <v>121</v>
      </c>
    </row>
    <row r="154" spans="1:3">
      <c r="A154" t="s">
        <v>122</v>
      </c>
      <c r="B154" s="34">
        <f>RATE(A150*12,A151,A152)*12</f>
        <v>9.2417669858416415E-2</v>
      </c>
      <c r="C154" s="49" t="s">
        <v>123</v>
      </c>
    </row>
    <row r="155" spans="1:3">
      <c r="A155" t="s">
        <v>124</v>
      </c>
    </row>
    <row r="156" spans="1:3">
      <c r="A156" t="s">
        <v>125</v>
      </c>
    </row>
    <row r="159" spans="1:3">
      <c r="A159" s="22" t="s">
        <v>126</v>
      </c>
      <c r="B159" s="23" t="s">
        <v>127</v>
      </c>
    </row>
    <row r="160" spans="1:3">
      <c r="A160" t="s">
        <v>128</v>
      </c>
    </row>
    <row r="161" spans="1:3">
      <c r="A161" t="s">
        <v>16</v>
      </c>
      <c r="B161" s="25">
        <v>1.1459999999999999</v>
      </c>
      <c r="C161" t="s">
        <v>129</v>
      </c>
    </row>
    <row r="162" spans="1:3">
      <c r="A162" t="s">
        <v>17</v>
      </c>
      <c r="B162" s="25">
        <v>1.0529999999999999</v>
      </c>
      <c r="C162" t="s">
        <v>129</v>
      </c>
    </row>
    <row r="163" spans="1:3">
      <c r="A163" t="s">
        <v>18</v>
      </c>
      <c r="B163" s="25">
        <v>1.1759999999999999</v>
      </c>
      <c r="C163" t="s">
        <v>129</v>
      </c>
    </row>
    <row r="164" spans="1:3">
      <c r="B164" s="25">
        <f>1-0.047</f>
        <v>0.95299999999999996</v>
      </c>
      <c r="C164" t="s">
        <v>130</v>
      </c>
    </row>
    <row r="165" spans="1:3">
      <c r="B165" s="34">
        <f>GEOMEAN(B161:B164)-1</f>
        <v>7.839608565484979E-2</v>
      </c>
      <c r="C165" s="27" t="s">
        <v>131</v>
      </c>
    </row>
    <row r="168" spans="1:3">
      <c r="A168" s="22" t="s">
        <v>132</v>
      </c>
      <c r="B168" s="23" t="s">
        <v>133</v>
      </c>
    </row>
    <row r="169" spans="1:3">
      <c r="B169" s="25">
        <v>2</v>
      </c>
    </row>
    <row r="170" spans="1:3">
      <c r="B170" s="25">
        <v>6</v>
      </c>
    </row>
    <row r="171" spans="1:3">
      <c r="B171" s="61">
        <v>5</v>
      </c>
    </row>
    <row r="172" spans="1:3">
      <c r="A172" t="s">
        <v>134</v>
      </c>
      <c r="B172" s="62">
        <f>B169+B170</f>
        <v>8</v>
      </c>
    </row>
    <row r="173" spans="1:3">
      <c r="A173" s="31" t="s">
        <v>135</v>
      </c>
      <c r="B173" s="63">
        <f>B170-B169</f>
        <v>4</v>
      </c>
    </row>
    <row r="174" spans="1:3">
      <c r="A174" t="s">
        <v>136</v>
      </c>
      <c r="B174" s="62">
        <f>B169*B170</f>
        <v>12</v>
      </c>
    </row>
    <row r="175" spans="1:3">
      <c r="A175" t="s">
        <v>137</v>
      </c>
      <c r="B175" s="62">
        <f>B170/B169</f>
        <v>3</v>
      </c>
    </row>
    <row r="176" spans="1:3">
      <c r="A176" t="s">
        <v>138</v>
      </c>
      <c r="B176" s="62">
        <f>B169*(B170+B171)</f>
        <v>22</v>
      </c>
    </row>
    <row r="177" spans="1:2">
      <c r="A177" t="s">
        <v>139</v>
      </c>
      <c r="B177" s="62">
        <f>B169^B170</f>
        <v>64</v>
      </c>
    </row>
    <row r="178" spans="1:2">
      <c r="A178" s="31" t="s">
        <v>140</v>
      </c>
      <c r="B178" s="62">
        <f>SQRT(B177)</f>
        <v>8</v>
      </c>
    </row>
    <row r="179" spans="1:2">
      <c r="A179" s="31" t="s">
        <v>141</v>
      </c>
      <c r="B179" s="51">
        <f>LN(B177)</f>
        <v>4.1588830833596715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4-1</vt:lpstr>
      <vt:lpstr>Built in Formulas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Benjamin Martin</dc:creator>
  <cp:lastModifiedBy>Cory Benjamin Martin</cp:lastModifiedBy>
  <dcterms:created xsi:type="dcterms:W3CDTF">2010-10-24T19:07:44Z</dcterms:created>
  <dcterms:modified xsi:type="dcterms:W3CDTF">2010-10-24T19:16:09Z</dcterms:modified>
</cp:coreProperties>
</file>