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19440" windowHeight="12240" activeTab="0"/>
  </bookViews>
  <sheets>
    <sheet name="Economic Analysis" sheetId="1" r:id="rId1"/>
    <sheet name="Sheet1" sheetId="2" r:id="rId2"/>
  </sheets>
  <definedNames>
    <definedName name="CostOfService">'Economic Analysis'!$C$18</definedName>
    <definedName name="CostOfWaiting">'Economic Analysis'!$C$19</definedName>
    <definedName name="Cs">'Economic Analysis'!$C$15</definedName>
    <definedName name="Cw">'Economic Analysis'!$C$16</definedName>
    <definedName name="L">'Economic Analysis'!$G$4</definedName>
    <definedName name="Lambda">'Economic Analysis'!$C$4</definedName>
    <definedName name="Lq">'Economic Analysis'!$G$5</definedName>
    <definedName name="Mu">'Economic Analysis'!$C$5</definedName>
    <definedName name="n">'Economic Analysis'!$F$13:$F$38</definedName>
    <definedName name="P0">'Economic Analysis'!$G$13</definedName>
    <definedName name="Pn">'Economic Analysis'!$G$13:$G$38</definedName>
    <definedName name="Rho">'Economic Analysis'!$G$10</definedName>
    <definedName name="s">'Economic Analysis'!$C$6</definedName>
    <definedName name="sencount" hidden="1">4</definedName>
    <definedName name="sencount2" hidden="1">3</definedName>
    <definedName name="Time1">'Economic Analysis'!$C$9</definedName>
    <definedName name="Time2">'Economic Analysis'!$C$12</definedName>
    <definedName name="TotalCost">'Economic Analysis'!$C$20</definedName>
    <definedName name="W">'Economic Analysis'!$G$7</definedName>
    <definedName name="Wq">'Economic Analysis'!$G$8</definedName>
  </definedNames>
  <calcPr fullCalcOnLoad="1"/>
</workbook>
</file>

<file path=xl/sharedStrings.xml><?xml version="1.0" encoding="utf-8"?>
<sst xmlns="http://schemas.openxmlformats.org/spreadsheetml/2006/main" count="66" uniqueCount="64">
  <si>
    <t>Data</t>
  </si>
  <si>
    <t>Results</t>
  </si>
  <si>
    <t>l =</t>
  </si>
  <si>
    <t>L =</t>
  </si>
  <si>
    <t>m =</t>
  </si>
  <si>
    <t>s =</t>
  </si>
  <si>
    <t>(# servers)</t>
  </si>
  <si>
    <t>W =</t>
  </si>
  <si>
    <t>when t =</t>
  </si>
  <si>
    <t>r =</t>
  </si>
  <si>
    <t>(mean arrival rate)</t>
  </si>
  <si>
    <t>(mean service rate)</t>
  </si>
  <si>
    <t>n</t>
  </si>
  <si>
    <t>Range Name</t>
  </si>
  <si>
    <t>Cells</t>
  </si>
  <si>
    <t>L</t>
  </si>
  <si>
    <t>G4</t>
  </si>
  <si>
    <t>Lambda</t>
  </si>
  <si>
    <t>C4</t>
  </si>
  <si>
    <t>Lq</t>
  </si>
  <si>
    <t>G5</t>
  </si>
  <si>
    <t>Mu</t>
  </si>
  <si>
    <t>C5</t>
  </si>
  <si>
    <t>F13:F38</t>
  </si>
  <si>
    <t>P0</t>
  </si>
  <si>
    <t>G13</t>
  </si>
  <si>
    <t>Pn</t>
  </si>
  <si>
    <t>G13:G38</t>
  </si>
  <si>
    <t>Rho</t>
  </si>
  <si>
    <t>G10</t>
  </si>
  <si>
    <t>s</t>
  </si>
  <si>
    <t>C6</t>
  </si>
  <si>
    <t>Time1</t>
  </si>
  <si>
    <t>C9</t>
  </si>
  <si>
    <t>Time2</t>
  </si>
  <si>
    <t>C12</t>
  </si>
  <si>
    <t>W</t>
  </si>
  <si>
    <t>G7</t>
  </si>
  <si>
    <t>Wq</t>
  </si>
  <si>
    <t>G8</t>
  </si>
  <si>
    <t>Economic Analysis:</t>
  </si>
  <si>
    <t>Cs =</t>
  </si>
  <si>
    <t>Cw =</t>
  </si>
  <si>
    <t>Cost of Service</t>
  </si>
  <si>
    <t>Cost of Waiting</t>
  </si>
  <si>
    <t>Total Cost</t>
  </si>
  <si>
    <t>CostOfService</t>
  </si>
  <si>
    <t>C18</t>
  </si>
  <si>
    <t>CostOfWaiting</t>
  </si>
  <si>
    <t>C19</t>
  </si>
  <si>
    <t>Cs</t>
  </si>
  <si>
    <t>C15</t>
  </si>
  <si>
    <t>Cw</t>
  </si>
  <si>
    <t>C16</t>
  </si>
  <si>
    <t>TotalCost</t>
  </si>
  <si>
    <t>C20</t>
  </si>
  <si>
    <t>(cost / server / unit time)</t>
  </si>
  <si>
    <t>(waiting cost / unit time)</t>
  </si>
  <si>
    <t>Template for Economic Analysis of M/M/s Queueing Model</t>
  </si>
  <si>
    <t>Pr(W &gt; t) =</t>
  </si>
  <si>
    <r>
      <t>L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</si>
  <si>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 xml:space="preserve"> =</t>
    </r>
  </si>
  <si>
    <r>
      <t>Prob(W</t>
    </r>
    <r>
      <rPr>
        <vertAlign val="subscript"/>
        <sz val="10"/>
        <rFont val="Arial"/>
        <family val="2"/>
      </rPr>
      <t xml:space="preserve">q </t>
    </r>
    <r>
      <rPr>
        <sz val="10"/>
        <rFont val="Arial"/>
        <family val="2"/>
      </rPr>
      <t>&gt; t) =</t>
    </r>
  </si>
  <si>
    <r>
      <t>P</t>
    </r>
    <r>
      <rPr>
        <vertAlign val="subscript"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</si>
</sst>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1"/>
    </font>
    <font>
      <sz val="8"/>
      <name val="Geneva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/>
    </xf>
    <xf numFmtId="0" fontId="7" fillId="35" borderId="12" xfId="0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 locked="0"/>
    </xf>
    <xf numFmtId="0" fontId="7" fillId="33" borderId="11" xfId="0" applyNumberFormat="1" applyFont="1" applyFill="1" applyBorder="1" applyAlignment="1" applyProtection="1">
      <alignment/>
      <protection locked="0"/>
    </xf>
    <xf numFmtId="0" fontId="7" fillId="35" borderId="13" xfId="0" applyFont="1" applyFill="1" applyBorder="1" applyAlignment="1" applyProtection="1">
      <alignment/>
      <protection/>
    </xf>
    <xf numFmtId="0" fontId="7" fillId="33" borderId="14" xfId="0" applyNumberFormat="1" applyFont="1" applyFill="1" applyBorder="1" applyAlignment="1" applyProtection="1">
      <alignment/>
      <protection locked="0"/>
    </xf>
    <xf numFmtId="0" fontId="7" fillId="33" borderId="15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35" borderId="1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7" fillId="35" borderId="17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/>
      <protection/>
    </xf>
    <xf numFmtId="178" fontId="7" fillId="34" borderId="0" xfId="0" applyNumberFormat="1" applyFont="1" applyFill="1" applyBorder="1" applyAlignment="1" applyProtection="1">
      <alignment horizontal="center"/>
      <protection locked="0"/>
    </xf>
    <xf numFmtId="178" fontId="7" fillId="0" borderId="0" xfId="0" applyNumberFormat="1" applyFont="1" applyFill="1" applyBorder="1" applyAlignment="1" applyProtection="1">
      <alignment horizontal="center"/>
      <protection locked="0"/>
    </xf>
    <xf numFmtId="178" fontId="7" fillId="35" borderId="16" xfId="0" applyNumberFormat="1" applyFont="1" applyFill="1" applyBorder="1" applyAlignment="1" applyProtection="1">
      <alignment horizontal="center"/>
      <protection locked="0"/>
    </xf>
    <xf numFmtId="0" fontId="7" fillId="33" borderId="18" xfId="0" applyNumberFormat="1" applyFont="1" applyFill="1" applyBorder="1" applyAlignment="1" applyProtection="1">
      <alignment/>
      <protection locked="0"/>
    </xf>
    <xf numFmtId="0" fontId="7" fillId="33" borderId="19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155"/>
          <c:w val="0.9062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'Economic Analysis'!$F$13:$F$38</c:f>
              <c:numCache/>
            </c:numRef>
          </c:cat>
          <c:val>
            <c:numRef>
              <c:f>'Economic Analysis'!$G$13:$G$38</c:f>
              <c:numCache/>
            </c:numRef>
          </c:val>
        </c:ser>
        <c:axId val="22222989"/>
        <c:axId val="65789174"/>
      </c:barChart>
      <c:catAx>
        <c:axId val="22222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Number of Customers in System</a:t>
                </a:r>
              </a:p>
            </c:rich>
          </c:tx>
          <c:layout>
            <c:manualLayout>
              <c:xMode val="factor"/>
              <c:yMode val="factor"/>
              <c:x val="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89174"/>
        <c:crosses val="autoZero"/>
        <c:auto val="1"/>
        <c:lblOffset val="100"/>
        <c:tickLblSkip val="1"/>
        <c:noMultiLvlLbl val="0"/>
      </c:catAx>
      <c:valAx>
        <c:axId val="65789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2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38100</xdr:rowOff>
    </xdr:from>
    <xdr:to>
      <xdr:col>4</xdr:col>
      <xdr:colOff>1809750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19075" y="3914775"/>
        <a:ext cx="48387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2.75390625" style="6" customWidth="1"/>
    <col min="2" max="2" width="12.875" style="4" customWidth="1"/>
    <col min="3" max="3" width="9.375" style="5" customWidth="1"/>
    <col min="4" max="4" width="17.625" style="6" customWidth="1"/>
    <col min="5" max="5" width="25.125" style="6" customWidth="1"/>
    <col min="6" max="6" width="4.875" style="4" bestFit="1" customWidth="1"/>
    <col min="7" max="7" width="12.00390625" style="6" bestFit="1" customWidth="1"/>
    <col min="8" max="8" width="5.75390625" style="6" customWidth="1"/>
    <col min="9" max="9" width="12.375" style="6" bestFit="1" customWidth="1"/>
    <col min="10" max="10" width="8.00390625" style="6" bestFit="1" customWidth="1"/>
    <col min="11" max="16384" width="10.75390625" style="6" customWidth="1"/>
  </cols>
  <sheetData>
    <row r="1" ht="18">
      <c r="A1" s="3" t="s">
        <v>58</v>
      </c>
    </row>
    <row r="2" ht="13.5" thickBot="1"/>
    <row r="3" spans="1:10" ht="13.5" thickBot="1">
      <c r="A3" s="7"/>
      <c r="C3" s="8" t="s">
        <v>0</v>
      </c>
      <c r="G3" s="9" t="s">
        <v>1</v>
      </c>
      <c r="I3" s="10" t="s">
        <v>13</v>
      </c>
      <c r="J3" s="11" t="s">
        <v>14</v>
      </c>
    </row>
    <row r="4" spans="1:10" ht="12.75">
      <c r="A4" s="7"/>
      <c r="B4" s="1" t="s">
        <v>2</v>
      </c>
      <c r="C4" s="13">
        <v>120</v>
      </c>
      <c r="D4" s="14" t="s">
        <v>10</v>
      </c>
      <c r="E4" s="14"/>
      <c r="F4" s="15" t="s">
        <v>3</v>
      </c>
      <c r="G4" s="16">
        <f>IF(Rho&lt;1,Lq+Lambda/Mu,NA())</f>
        <v>1.736842105263158</v>
      </c>
      <c r="I4" s="17" t="s">
        <v>46</v>
      </c>
      <c r="J4" s="18" t="s">
        <v>47</v>
      </c>
    </row>
    <row r="5" spans="1:10" ht="15.75">
      <c r="A5" s="7"/>
      <c r="B5" s="1" t="s">
        <v>4</v>
      </c>
      <c r="C5" s="13">
        <v>80</v>
      </c>
      <c r="D5" s="14" t="s">
        <v>11</v>
      </c>
      <c r="E5" s="14"/>
      <c r="F5" s="15" t="s">
        <v>60</v>
      </c>
      <c r="G5" s="19">
        <f>IF(Rho&lt;1,Lambda*Mu*((Lambda/Mu)^s)/(FACT(s-1)*(s*Mu-Lambda)^2/P0),NA())</f>
        <v>0.23684210526315788</v>
      </c>
      <c r="I5" s="20" t="s">
        <v>48</v>
      </c>
      <c r="J5" s="21" t="s">
        <v>49</v>
      </c>
    </row>
    <row r="6" spans="1:10" ht="12.75">
      <c r="A6" s="7"/>
      <c r="B6" s="12" t="s">
        <v>5</v>
      </c>
      <c r="C6" s="13">
        <v>3</v>
      </c>
      <c r="D6" s="14" t="s">
        <v>6</v>
      </c>
      <c r="E6" s="14"/>
      <c r="F6" s="15"/>
      <c r="G6" s="19"/>
      <c r="I6" s="20" t="s">
        <v>50</v>
      </c>
      <c r="J6" s="21" t="s">
        <v>51</v>
      </c>
    </row>
    <row r="7" spans="1:10" ht="13.5" thickBot="1">
      <c r="A7" s="7"/>
      <c r="B7" s="12"/>
      <c r="C7" s="22"/>
      <c r="D7" s="14"/>
      <c r="E7" s="14"/>
      <c r="F7" s="15" t="s">
        <v>7</v>
      </c>
      <c r="G7" s="19">
        <f>IF(Rho&lt;1,L/Lambda,NA())</f>
        <v>0.014473684210526316</v>
      </c>
      <c r="I7" s="20" t="s">
        <v>52</v>
      </c>
      <c r="J7" s="21" t="s">
        <v>53</v>
      </c>
    </row>
    <row r="8" spans="1:10" ht="16.5" thickBot="1">
      <c r="A8" s="7"/>
      <c r="B8" s="15" t="s">
        <v>59</v>
      </c>
      <c r="C8" s="23">
        <f>IF((s-1-Lambda/Mu)=0,EXP(-Mu*Time1)*(1+P0*((Lambda/Mu)^s)/(FACT(s)*(1-Rho))*Mu*C9),EXP(-Mu*Time1)*(1+P0*((Lambda/Mu)^s)/(FACT(s)*(1-Rho))*(1-EXP(-Mu*Time1*(s-1-Lambda/Mu)))/(s-1-Lambda/Mu)))</f>
        <v>0.025817322068134724</v>
      </c>
      <c r="D8" s="14"/>
      <c r="E8" s="14"/>
      <c r="F8" s="15" t="s">
        <v>61</v>
      </c>
      <c r="G8" s="19">
        <f>IF(Rho&lt;1,Lq/Lambda,NA())</f>
        <v>0.001973684210526316</v>
      </c>
      <c r="I8" s="20" t="s">
        <v>15</v>
      </c>
      <c r="J8" s="21" t="s">
        <v>16</v>
      </c>
    </row>
    <row r="9" spans="1:10" ht="12.75">
      <c r="A9" s="7"/>
      <c r="B9" s="12" t="s">
        <v>8</v>
      </c>
      <c r="C9" s="13">
        <v>0.05</v>
      </c>
      <c r="D9" s="14"/>
      <c r="E9" s="24">
        <f>IF(Rho&gt;=1,"Model invalid because:","")</f>
      </c>
      <c r="F9" s="15"/>
      <c r="G9" s="19"/>
      <c r="I9" s="20" t="s">
        <v>17</v>
      </c>
      <c r="J9" s="21" t="s">
        <v>18</v>
      </c>
    </row>
    <row r="10" spans="1:10" ht="13.5" thickBot="1">
      <c r="A10" s="7"/>
      <c r="B10" s="12"/>
      <c r="C10" s="22"/>
      <c r="D10" s="14"/>
      <c r="E10" s="24">
        <f>IF(Rho&gt;=1,"   r   &gt;=   1","")</f>
      </c>
      <c r="F10" s="2" t="s">
        <v>9</v>
      </c>
      <c r="G10" s="25">
        <f>Lambda/(s*Mu)</f>
        <v>0.5</v>
      </c>
      <c r="I10" s="20" t="s">
        <v>19</v>
      </c>
      <c r="J10" s="21" t="s">
        <v>20</v>
      </c>
    </row>
    <row r="11" spans="1:10" ht="16.5" thickBot="1">
      <c r="A11" s="7"/>
      <c r="B11" s="15" t="s">
        <v>62</v>
      </c>
      <c r="C11" s="23">
        <f ca="1">(1-SUM(OFFSET(P0,0,0,s,1)))*EXP(-s*Mu*(1-Rho)*Time2)</f>
        <v>0.0005870728839472956</v>
      </c>
      <c r="D11" s="14"/>
      <c r="E11" s="14"/>
      <c r="F11" s="12"/>
      <c r="G11" s="14"/>
      <c r="I11" s="20" t="s">
        <v>21</v>
      </c>
      <c r="J11" s="21" t="s">
        <v>22</v>
      </c>
    </row>
    <row r="12" spans="1:10" ht="16.5" thickBot="1">
      <c r="A12" s="7"/>
      <c r="B12" s="12" t="s">
        <v>8</v>
      </c>
      <c r="C12" s="13">
        <v>0.05</v>
      </c>
      <c r="D12" s="14"/>
      <c r="E12" s="14"/>
      <c r="F12" s="26" t="s">
        <v>12</v>
      </c>
      <c r="G12" s="27" t="s">
        <v>63</v>
      </c>
      <c r="I12" s="20" t="s">
        <v>12</v>
      </c>
      <c r="J12" s="21" t="s">
        <v>23</v>
      </c>
    </row>
    <row r="13" spans="1:10" ht="12.75">
      <c r="A13" s="28">
        <f>IF(F13&lt;=s-1,((Lambda/Mu)^F13)/FACT(F13),0)</f>
        <v>1</v>
      </c>
      <c r="B13" s="12"/>
      <c r="C13" s="22"/>
      <c r="D13" s="14"/>
      <c r="E13" s="14"/>
      <c r="F13" s="15">
        <v>0</v>
      </c>
      <c r="G13" s="16">
        <f>IF(Rho&lt;1,1/(SUM(A13:A38)+((Lambda/Mu)^s)/(FACT(s)*(1-Lambda/(s*Mu)))),NA())</f>
        <v>0.21052631578947367</v>
      </c>
      <c r="I13" s="20" t="s">
        <v>24</v>
      </c>
      <c r="J13" s="21" t="s">
        <v>25</v>
      </c>
    </row>
    <row r="14" spans="1:10" ht="12.75">
      <c r="A14" s="28">
        <f aca="true" t="shared" si="0" ref="A14:A38">IF(F14&lt;=s-1,((Lambda/Mu)^F14)/FACT(F14),0)</f>
        <v>1.5</v>
      </c>
      <c r="B14" s="24" t="s">
        <v>40</v>
      </c>
      <c r="C14" s="14"/>
      <c r="D14" s="14"/>
      <c r="E14" s="14"/>
      <c r="F14" s="15">
        <v>1</v>
      </c>
      <c r="G14" s="19">
        <f aca="true" t="shared" si="1" ref="G14:G38">IF(Rho&lt;1,IF(s=1,(1-Rho)*Rho^n,IF(s&gt;=n,((Lambda/Mu)^n)*P0/FACT(n),((Lambda/Mu)^n)*P0/(FACT(s)*(s^(n-s))))),NA())</f>
        <v>0.3157894736842105</v>
      </c>
      <c r="I14" s="20" t="s">
        <v>26</v>
      </c>
      <c r="J14" s="21" t="s">
        <v>27</v>
      </c>
    </row>
    <row r="15" spans="1:10" ht="12.75">
      <c r="A15" s="28">
        <f t="shared" si="0"/>
        <v>1.125</v>
      </c>
      <c r="B15" s="12" t="s">
        <v>41</v>
      </c>
      <c r="C15" s="29">
        <v>20</v>
      </c>
      <c r="D15" s="14" t="s">
        <v>56</v>
      </c>
      <c r="E15" s="14"/>
      <c r="F15" s="15">
        <v>2</v>
      </c>
      <c r="G15" s="19">
        <f t="shared" si="1"/>
        <v>0.23684210526315788</v>
      </c>
      <c r="I15" s="20" t="s">
        <v>28</v>
      </c>
      <c r="J15" s="21" t="s">
        <v>29</v>
      </c>
    </row>
    <row r="16" spans="1:10" ht="12.75">
      <c r="A16" s="28">
        <f t="shared" si="0"/>
        <v>0</v>
      </c>
      <c r="B16" s="12" t="s">
        <v>42</v>
      </c>
      <c r="C16" s="29">
        <v>48</v>
      </c>
      <c r="D16" s="14" t="s">
        <v>57</v>
      </c>
      <c r="E16" s="14"/>
      <c r="F16" s="15">
        <v>3</v>
      </c>
      <c r="G16" s="19">
        <f t="shared" si="1"/>
        <v>0.11842105263157894</v>
      </c>
      <c r="I16" s="20" t="s">
        <v>30</v>
      </c>
      <c r="J16" s="21" t="s">
        <v>31</v>
      </c>
    </row>
    <row r="17" spans="1:10" ht="12.75">
      <c r="A17" s="28">
        <f t="shared" si="0"/>
        <v>0</v>
      </c>
      <c r="B17" s="14"/>
      <c r="C17" s="22"/>
      <c r="D17" s="14"/>
      <c r="E17" s="14"/>
      <c r="F17" s="15">
        <v>4</v>
      </c>
      <c r="G17" s="19">
        <f t="shared" si="1"/>
        <v>0.05921052631578946</v>
      </c>
      <c r="I17" s="20" t="s">
        <v>32</v>
      </c>
      <c r="J17" s="21" t="s">
        <v>33</v>
      </c>
    </row>
    <row r="18" spans="1:10" ht="12.75">
      <c r="A18" s="28">
        <f t="shared" si="0"/>
        <v>0</v>
      </c>
      <c r="B18" s="12" t="s">
        <v>43</v>
      </c>
      <c r="C18" s="30">
        <f>Cs*s</f>
        <v>60</v>
      </c>
      <c r="D18" s="14"/>
      <c r="E18" s="14"/>
      <c r="F18" s="15">
        <v>5</v>
      </c>
      <c r="G18" s="19">
        <f t="shared" si="1"/>
        <v>0.029605263157894735</v>
      </c>
      <c r="I18" s="20" t="s">
        <v>34</v>
      </c>
      <c r="J18" s="21" t="s">
        <v>35</v>
      </c>
    </row>
    <row r="19" spans="1:10" ht="13.5" thickBot="1">
      <c r="A19" s="28">
        <f t="shared" si="0"/>
        <v>0</v>
      </c>
      <c r="B19" s="12" t="s">
        <v>44</v>
      </c>
      <c r="C19" s="30">
        <f>Cw*L</f>
        <v>83.36842105263159</v>
      </c>
      <c r="D19" s="14"/>
      <c r="E19" s="14"/>
      <c r="F19" s="15">
        <v>6</v>
      </c>
      <c r="G19" s="19">
        <f t="shared" si="1"/>
        <v>0.014802631578947368</v>
      </c>
      <c r="I19" s="20" t="s">
        <v>54</v>
      </c>
      <c r="J19" s="21" t="s">
        <v>55</v>
      </c>
    </row>
    <row r="20" spans="1:10" ht="13.5" thickBot="1">
      <c r="A20" s="28">
        <f t="shared" si="0"/>
        <v>0</v>
      </c>
      <c r="B20" s="12" t="s">
        <v>45</v>
      </c>
      <c r="C20" s="31">
        <f>CostOfService+CostOfWaiting</f>
        <v>143.3684210526316</v>
      </c>
      <c r="D20" s="14"/>
      <c r="E20" s="14"/>
      <c r="F20" s="15">
        <v>7</v>
      </c>
      <c r="G20" s="19">
        <f t="shared" si="1"/>
        <v>0.007401315789473684</v>
      </c>
      <c r="I20" s="20" t="s">
        <v>36</v>
      </c>
      <c r="J20" s="21" t="s">
        <v>37</v>
      </c>
    </row>
    <row r="21" spans="1:10" ht="13.5" thickBot="1">
      <c r="A21" s="28">
        <f t="shared" si="0"/>
        <v>0</v>
      </c>
      <c r="B21" s="12"/>
      <c r="C21" s="22"/>
      <c r="D21" s="14"/>
      <c r="E21" s="14"/>
      <c r="F21" s="15">
        <v>8</v>
      </c>
      <c r="G21" s="19">
        <f t="shared" si="1"/>
        <v>0.0037006578947368423</v>
      </c>
      <c r="I21" s="32" t="s">
        <v>38</v>
      </c>
      <c r="J21" s="33" t="s">
        <v>39</v>
      </c>
    </row>
    <row r="22" spans="1:7" ht="12.75">
      <c r="A22" s="28">
        <f t="shared" si="0"/>
        <v>0</v>
      </c>
      <c r="B22" s="12"/>
      <c r="C22" s="22"/>
      <c r="D22" s="14"/>
      <c r="E22" s="14"/>
      <c r="F22" s="15">
        <v>9</v>
      </c>
      <c r="G22" s="19">
        <f t="shared" si="1"/>
        <v>0.0018503289473684207</v>
      </c>
    </row>
    <row r="23" spans="1:7" ht="12.75">
      <c r="A23" s="28">
        <f t="shared" si="0"/>
        <v>0</v>
      </c>
      <c r="B23" s="12"/>
      <c r="C23" s="22"/>
      <c r="D23" s="14"/>
      <c r="E23" s="14"/>
      <c r="F23" s="15">
        <v>10</v>
      </c>
      <c r="G23" s="19">
        <f t="shared" si="1"/>
        <v>0.0009251644736842106</v>
      </c>
    </row>
    <row r="24" spans="1:7" ht="12.75">
      <c r="A24" s="28">
        <f t="shared" si="0"/>
        <v>0</v>
      </c>
      <c r="B24" s="12"/>
      <c r="C24" s="22"/>
      <c r="D24" s="14"/>
      <c r="E24" s="14"/>
      <c r="F24" s="15">
        <v>11</v>
      </c>
      <c r="G24" s="19">
        <f t="shared" si="1"/>
        <v>0.00046258223684210524</v>
      </c>
    </row>
    <row r="25" spans="1:7" ht="12.75">
      <c r="A25" s="28">
        <f t="shared" si="0"/>
        <v>0</v>
      </c>
      <c r="B25" s="12"/>
      <c r="C25" s="22"/>
      <c r="D25" s="14"/>
      <c r="E25" s="14"/>
      <c r="F25" s="15">
        <v>12</v>
      </c>
      <c r="G25" s="19">
        <f t="shared" si="1"/>
        <v>0.00023129111842105262</v>
      </c>
    </row>
    <row r="26" spans="1:7" ht="12.75">
      <c r="A26" s="28">
        <f t="shared" si="0"/>
        <v>0</v>
      </c>
      <c r="B26" s="12"/>
      <c r="C26" s="22"/>
      <c r="D26" s="14"/>
      <c r="E26" s="14"/>
      <c r="F26" s="15">
        <v>13</v>
      </c>
      <c r="G26" s="19">
        <f t="shared" si="1"/>
        <v>0.0001156455592105263</v>
      </c>
    </row>
    <row r="27" spans="1:7" ht="12.75">
      <c r="A27" s="28">
        <f t="shared" si="0"/>
        <v>0</v>
      </c>
      <c r="B27" s="12"/>
      <c r="C27" s="22"/>
      <c r="D27" s="14"/>
      <c r="E27" s="14"/>
      <c r="F27" s="15">
        <v>14</v>
      </c>
      <c r="G27" s="19">
        <f t="shared" si="1"/>
        <v>5.7822779605263155E-05</v>
      </c>
    </row>
    <row r="28" spans="1:7" ht="12.75">
      <c r="A28" s="28">
        <f t="shared" si="0"/>
        <v>0</v>
      </c>
      <c r="B28" s="12"/>
      <c r="C28" s="22"/>
      <c r="D28" s="14"/>
      <c r="E28" s="14"/>
      <c r="F28" s="15">
        <v>15</v>
      </c>
      <c r="G28" s="19">
        <f t="shared" si="1"/>
        <v>2.8911389802631577E-05</v>
      </c>
    </row>
    <row r="29" spans="1:7" ht="12.75">
      <c r="A29" s="28">
        <f t="shared" si="0"/>
        <v>0</v>
      </c>
      <c r="B29" s="12"/>
      <c r="C29" s="22"/>
      <c r="D29" s="14"/>
      <c r="E29" s="14"/>
      <c r="F29" s="15">
        <v>16</v>
      </c>
      <c r="G29" s="19">
        <f t="shared" si="1"/>
        <v>1.4455694901315787E-05</v>
      </c>
    </row>
    <row r="30" spans="1:7" ht="12.75">
      <c r="A30" s="28">
        <f t="shared" si="0"/>
        <v>0</v>
      </c>
      <c r="B30" s="12"/>
      <c r="C30" s="22"/>
      <c r="D30" s="14"/>
      <c r="E30" s="14"/>
      <c r="F30" s="15">
        <v>17</v>
      </c>
      <c r="G30" s="19">
        <f t="shared" si="1"/>
        <v>7.227847450657894E-06</v>
      </c>
    </row>
    <row r="31" spans="1:7" ht="12.75">
      <c r="A31" s="28">
        <f t="shared" si="0"/>
        <v>0</v>
      </c>
      <c r="B31" s="12"/>
      <c r="C31" s="22"/>
      <c r="D31" s="14"/>
      <c r="E31" s="14"/>
      <c r="F31" s="15">
        <v>18</v>
      </c>
      <c r="G31" s="19">
        <f t="shared" si="1"/>
        <v>3.6139237253289476E-06</v>
      </c>
    </row>
    <row r="32" spans="1:7" ht="12.75">
      <c r="A32" s="28">
        <f t="shared" si="0"/>
        <v>0</v>
      </c>
      <c r="B32" s="12"/>
      <c r="C32" s="22"/>
      <c r="D32" s="14"/>
      <c r="E32" s="14"/>
      <c r="F32" s="15">
        <v>19</v>
      </c>
      <c r="G32" s="19">
        <f t="shared" si="1"/>
        <v>1.8069618626644736E-06</v>
      </c>
    </row>
    <row r="33" spans="1:7" ht="12.75">
      <c r="A33" s="28">
        <f t="shared" si="0"/>
        <v>0</v>
      </c>
      <c r="B33" s="12"/>
      <c r="C33" s="22"/>
      <c r="D33" s="14"/>
      <c r="E33" s="14"/>
      <c r="F33" s="15">
        <v>20</v>
      </c>
      <c r="G33" s="19">
        <f t="shared" si="1"/>
        <v>9.034809313322368E-07</v>
      </c>
    </row>
    <row r="34" spans="1:7" ht="12.75">
      <c r="A34" s="28">
        <f t="shared" si="0"/>
        <v>0</v>
      </c>
      <c r="B34" s="12"/>
      <c r="C34" s="22"/>
      <c r="D34" s="14"/>
      <c r="E34" s="14"/>
      <c r="F34" s="15">
        <v>21</v>
      </c>
      <c r="G34" s="19">
        <f t="shared" si="1"/>
        <v>4.517404656661184E-07</v>
      </c>
    </row>
    <row r="35" spans="1:7" ht="12.75">
      <c r="A35" s="28">
        <f t="shared" si="0"/>
        <v>0</v>
      </c>
      <c r="B35" s="12"/>
      <c r="C35" s="22"/>
      <c r="D35" s="14"/>
      <c r="E35" s="14"/>
      <c r="F35" s="15">
        <v>22</v>
      </c>
      <c r="G35" s="19">
        <f t="shared" si="1"/>
        <v>2.258702328330592E-07</v>
      </c>
    </row>
    <row r="36" spans="1:7" ht="12.75">
      <c r="A36" s="28">
        <f t="shared" si="0"/>
        <v>0</v>
      </c>
      <c r="B36" s="12"/>
      <c r="C36" s="22"/>
      <c r="D36" s="14"/>
      <c r="E36" s="14"/>
      <c r="F36" s="15">
        <v>23</v>
      </c>
      <c r="G36" s="19">
        <f t="shared" si="1"/>
        <v>1.129351164165296E-07</v>
      </c>
    </row>
    <row r="37" spans="1:7" ht="12.75">
      <c r="A37" s="28">
        <f t="shared" si="0"/>
        <v>0</v>
      </c>
      <c r="B37" s="12"/>
      <c r="C37" s="22"/>
      <c r="D37" s="14"/>
      <c r="E37" s="14"/>
      <c r="F37" s="15">
        <v>24</v>
      </c>
      <c r="G37" s="19">
        <f t="shared" si="1"/>
        <v>5.64675582082648E-08</v>
      </c>
    </row>
    <row r="38" spans="1:7" ht="13.5" thickBot="1">
      <c r="A38" s="28">
        <f t="shared" si="0"/>
        <v>0</v>
      </c>
      <c r="B38" s="12"/>
      <c r="C38" s="22"/>
      <c r="D38" s="14"/>
      <c r="E38" s="14"/>
      <c r="F38" s="15">
        <v>25</v>
      </c>
      <c r="G38" s="25">
        <f t="shared" si="1"/>
        <v>2.82337791041324E-08</v>
      </c>
    </row>
    <row r="39" spans="2:7" ht="12.75">
      <c r="B39" s="12"/>
      <c r="C39" s="22"/>
      <c r="D39" s="14"/>
      <c r="E39" s="14"/>
      <c r="F39" s="12"/>
      <c r="G39" s="14"/>
    </row>
    <row r="40" spans="2:7" ht="12.75">
      <c r="B40" s="12"/>
      <c r="C40" s="22"/>
      <c r="D40" s="14"/>
      <c r="E40" s="14"/>
      <c r="F40" s="12"/>
      <c r="G40" s="14"/>
    </row>
    <row r="41" spans="2:7" ht="12.75">
      <c r="B41" s="12"/>
      <c r="C41" s="22"/>
      <c r="D41" s="14"/>
      <c r="E41" s="14"/>
      <c r="F41" s="12"/>
      <c r="G41" s="14"/>
    </row>
    <row r="42" spans="2:7" ht="12.75">
      <c r="B42" s="12"/>
      <c r="C42" s="22"/>
      <c r="D42" s="14"/>
      <c r="E42" s="14"/>
      <c r="F42" s="12"/>
      <c r="G42" s="14"/>
    </row>
    <row r="43" spans="2:7" ht="12.75">
      <c r="B43" s="12"/>
      <c r="C43" s="22"/>
      <c r="D43" s="14"/>
      <c r="E43" s="14"/>
      <c r="F43" s="12"/>
      <c r="G43" s="14"/>
    </row>
    <row r="44" spans="2:7" ht="12.75">
      <c r="B44" s="12"/>
      <c r="C44" s="22"/>
      <c r="D44" s="14"/>
      <c r="E44" s="14"/>
      <c r="F44" s="12"/>
      <c r="G44" s="14"/>
    </row>
    <row r="45" spans="2:7" ht="12.75">
      <c r="B45" s="12"/>
      <c r="C45" s="22"/>
      <c r="D45" s="14"/>
      <c r="E45" s="14"/>
      <c r="F45" s="12"/>
      <c r="G45" s="14"/>
    </row>
  </sheetData>
  <sheetProtection/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/>
  <pageMargins left="0.75" right="0.75" top="1" bottom="1" header="0.5" footer="0.5"/>
  <pageSetup fitToHeight="1" fitToWidth="1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6384" width="10.75390625" style="34" customWidth="1"/>
  </cols>
  <sheetData/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Issariya</cp:lastModifiedBy>
  <dcterms:created xsi:type="dcterms:W3CDTF">1998-08-18T16:12:25Z</dcterms:created>
  <dcterms:modified xsi:type="dcterms:W3CDTF">2010-06-22T17:47:03Z</dcterms:modified>
  <cp:category/>
  <cp:version/>
  <cp:contentType/>
  <cp:contentStatus/>
</cp:coreProperties>
</file>