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5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<sst xmlns="http://schemas.openxmlformats.org/spreadsheetml/2006/main" count="117" uniqueCount="97">
  <si>
    <t>Building Lease</t>
  </si>
  <si>
    <t>Variable Costs</t>
  </si>
  <si>
    <t>Costs of goods sold:</t>
  </si>
  <si>
    <t>500 lb @ $.33/lb</t>
  </si>
  <si>
    <t>Malt</t>
  </si>
  <si>
    <t>Water</t>
  </si>
  <si>
    <t>1,000 gal @$.005/gal</t>
  </si>
  <si>
    <t>5 lb @ $2.00/lb</t>
  </si>
  <si>
    <t>Filters</t>
  </si>
  <si>
    <t>20 sheets @$1.00/sht</t>
  </si>
  <si>
    <t>Energy</t>
  </si>
  <si>
    <t>Yeast</t>
  </si>
  <si>
    <t>Hops</t>
  </si>
  <si>
    <r>
      <t>CO</t>
    </r>
    <r>
      <rPr>
        <vertAlign val="subscript"/>
        <sz val="11"/>
        <color indexed="8"/>
        <rFont val="Calibri"/>
        <family val="2"/>
      </rPr>
      <t>2</t>
    </r>
  </si>
  <si>
    <t>Sewerage</t>
  </si>
  <si>
    <t>1,550 gal @.02/gal</t>
  </si>
  <si>
    <t>Cleaning</t>
  </si>
  <si>
    <t>Taxes:</t>
  </si>
  <si>
    <t>Federal @ $7.00/bbl</t>
  </si>
  <si>
    <t>State @$6.50/bbl</t>
  </si>
  <si>
    <t>Worker hours</t>
  </si>
  <si>
    <t>15 hours</t>
  </si>
  <si>
    <t>Total cost per bbl</t>
  </si>
  <si>
    <t>Total Cost for 10 bbls</t>
  </si>
  <si>
    <t>Payroll</t>
  </si>
  <si>
    <t>Liability Insurance</t>
  </si>
  <si>
    <t>Employee Benefits</t>
  </si>
  <si>
    <t>Utilities (Admin only)</t>
  </si>
  <si>
    <t>Employment Taxes</t>
  </si>
  <si>
    <t>Supplies</t>
  </si>
  <si>
    <t>Bank Note</t>
  </si>
  <si>
    <t>Cost of Sales</t>
  </si>
  <si>
    <t>Marketing/Advertising</t>
  </si>
  <si>
    <t>Annual Fixed Costs</t>
  </si>
  <si>
    <t>Estimation for Demand</t>
  </si>
  <si>
    <t>Population in Philadelphia Proper</t>
  </si>
  <si>
    <t>Production size: 10 bbl  (Approximations)</t>
  </si>
  <si>
    <t>Commission for sales representative</t>
  </si>
  <si>
    <t>Repairs and maintenance</t>
  </si>
  <si>
    <t>General &amp; Administrative</t>
  </si>
  <si>
    <t>(3 owners, Brewmaster, Bookkeeper, Administrative Assistant and Sales representative)</t>
  </si>
  <si>
    <t>Utilities for equipment area</t>
  </si>
  <si>
    <t>Total variable costs</t>
  </si>
  <si>
    <t>(1600 sq ft @ $15 sq ft)</t>
  </si>
  <si>
    <t xml:space="preserve">Breakeven Analysis </t>
  </si>
  <si>
    <t>Fixed Costs (FC)</t>
  </si>
  <si>
    <t>Variable Cost (VC)</t>
  </si>
  <si>
    <t>Break Even Sales= FC/1-VC</t>
  </si>
  <si>
    <t>Workman's compensation Insurance</t>
  </si>
  <si>
    <t>(Purchased Used Brewery Equipment at $75,000 on time)</t>
  </si>
  <si>
    <t>Break-even Sales</t>
  </si>
  <si>
    <t>50% are between 25 - 45</t>
  </si>
  <si>
    <t>(Assumption)</t>
  </si>
  <si>
    <t>25% are craft beer drinkers</t>
  </si>
  <si>
    <t>Drayage to Retailers and other pubs</t>
  </si>
  <si>
    <t>(Estimated)</t>
  </si>
  <si>
    <t>(Calculated)</t>
  </si>
  <si>
    <t>(Given)</t>
  </si>
  <si>
    <t>Number of pubs in Philadelphia Proper Area</t>
  </si>
  <si>
    <t>(Not affiliated with a brewery)</t>
  </si>
  <si>
    <t>50% agree to carry Olde Towne craft beer</t>
  </si>
  <si>
    <t>Assume the turnover is one keg 2 times per month</t>
  </si>
  <si>
    <t>Number of six-packs sold at the brewery</t>
  </si>
  <si>
    <t>(Estimation)</t>
  </si>
  <si>
    <t>kegs (Estimated)</t>
  </si>
  <si>
    <t>(Estimated, could be low)</t>
  </si>
  <si>
    <t>Number of kegs sold at the brewery</t>
  </si>
  <si>
    <t>(Per Census Bureau)</t>
  </si>
  <si>
    <t>(Per contract)</t>
  </si>
  <si>
    <t>(23% margin)</t>
  </si>
  <si>
    <t>Regular Price for six-pack</t>
  </si>
  <si>
    <t>Price to Retailer for six-pack</t>
  </si>
  <si>
    <t>648 kegs purchased by pubs</t>
  </si>
  <si>
    <t>200 kegs sold at the brewery</t>
  </si>
  <si>
    <t>5,200 six-packs sold at brewery</t>
  </si>
  <si>
    <t>Estimated Sales for year one</t>
  </si>
  <si>
    <t xml:space="preserve">Total estimated sales </t>
  </si>
  <si>
    <t>50% of the craft beer drinkers buy 1 six-pack</t>
  </si>
  <si>
    <t>93,750 buys one six-pack at retail outlet</t>
  </si>
  <si>
    <t>Pricing</t>
  </si>
  <si>
    <t>Break-even volume</t>
  </si>
  <si>
    <t>Weighted average price</t>
  </si>
  <si>
    <t>Variable Price</t>
  </si>
  <si>
    <t>Beak Even Volume = FC/(P-VP)</t>
  </si>
  <si>
    <t>Bottling and labeling</t>
  </si>
  <si>
    <t>Total Costs</t>
  </si>
  <si>
    <t>Variable cost per 6-pack</t>
  </si>
  <si>
    <t>Case boxes, kegs and handles</t>
  </si>
  <si>
    <t>Variable cost per keg</t>
  </si>
  <si>
    <t>(without the actual keg)</t>
  </si>
  <si>
    <t>Regular price for a keg</t>
  </si>
  <si>
    <t xml:space="preserve">Total Cost of Sales per six pack </t>
  </si>
  <si>
    <t>Price to retailer for a keg</t>
  </si>
  <si>
    <t>Total cost of Sales per keg</t>
  </si>
  <si>
    <t xml:space="preserve">Miscellaneous at fairs and festivals by the glass </t>
  </si>
  <si>
    <t>????????????</t>
  </si>
  <si>
    <t>????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</si>
</sst>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33" fillId="0" borderId="0" xfId="0" applyFont="1" applyAlignment="1">
      <alignment/>
    </xf>
    <xf numFmtId="3" fontId="0" fillId="0" borderId="0" xfId="0" applyNumberFormat="1" applyAlignment="1">
      <alignment/>
    </xf>
    <xf numFmtId="44" fontId="33" fillId="0" borderId="0" xfId="0" applyNumberFormat="1" applyFont="1" applyAlignment="1">
      <alignment/>
    </xf>
    <xf numFmtId="44" fontId="0" fillId="0" borderId="11" xfId="0" applyNumberFormat="1" applyBorder="1" applyAlignment="1">
      <alignment/>
    </xf>
    <xf numFmtId="40" fontId="0" fillId="0" borderId="12" xfId="0" applyNumberFormat="1" applyBorder="1" applyAlignment="1">
      <alignment/>
    </xf>
    <xf numFmtId="44" fontId="0" fillId="0" borderId="0" xfId="0" applyNumberFormat="1" applyFont="1" applyAlignment="1">
      <alignment/>
    </xf>
    <xf numFmtId="9" fontId="0" fillId="0" borderId="0" xfId="57" applyFont="1" applyAlignment="1">
      <alignment/>
    </xf>
    <xf numFmtId="9" fontId="33" fillId="0" borderId="0" xfId="57" applyFont="1" applyAlignment="1">
      <alignment/>
    </xf>
    <xf numFmtId="9" fontId="0" fillId="0" borderId="0" xfId="0" applyNumberFormat="1" applyBorder="1" applyAlignment="1">
      <alignment/>
    </xf>
    <xf numFmtId="42" fontId="0" fillId="0" borderId="10" xfId="0" applyNumberFormat="1" applyBorder="1" applyAlignment="1">
      <alignment/>
    </xf>
    <xf numFmtId="42" fontId="33" fillId="0" borderId="0" xfId="0" applyNumberFormat="1" applyFont="1" applyAlignment="1">
      <alignment/>
    </xf>
    <xf numFmtId="0" fontId="0" fillId="0" borderId="0" xfId="0" applyBorder="1" applyAlignment="1">
      <alignment/>
    </xf>
    <xf numFmtId="9" fontId="0" fillId="0" borderId="12" xfId="0" applyNumberFormat="1" applyBorder="1" applyAlignment="1">
      <alignment/>
    </xf>
    <xf numFmtId="44" fontId="0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I71" sqref="I71"/>
    </sheetView>
  </sheetViews>
  <sheetFormatPr defaultColWidth="9.140625" defaultRowHeight="15"/>
  <cols>
    <col min="2" max="2" width="13.00390625" style="0" customWidth="1"/>
    <col min="3" max="3" width="19.28125" style="0" customWidth="1"/>
    <col min="4" max="4" width="12.00390625" style="0" customWidth="1"/>
    <col min="5" max="5" width="12.140625" style="0" bestFit="1" customWidth="1"/>
  </cols>
  <sheetData>
    <row r="1" spans="1:3" ht="14.25">
      <c r="A1" s="7" t="s">
        <v>34</v>
      </c>
      <c r="B1" s="7"/>
      <c r="C1" s="7"/>
    </row>
    <row r="2" spans="1:5" ht="14.25">
      <c r="A2" t="s">
        <v>35</v>
      </c>
      <c r="D2" s="8">
        <v>1500000</v>
      </c>
      <c r="E2" t="s">
        <v>67</v>
      </c>
    </row>
    <row r="3" spans="1:5" ht="14.25">
      <c r="A3" t="s">
        <v>51</v>
      </c>
      <c r="D3" s="8">
        <f>D2/2</f>
        <v>750000</v>
      </c>
      <c r="E3" t="s">
        <v>67</v>
      </c>
    </row>
    <row r="4" spans="1:5" ht="14.25">
      <c r="A4" t="s">
        <v>53</v>
      </c>
      <c r="D4" s="8">
        <f>D3/4</f>
        <v>187500</v>
      </c>
      <c r="E4" t="s">
        <v>52</v>
      </c>
    </row>
    <row r="5" spans="1:5" ht="14.25">
      <c r="A5" t="s">
        <v>77</v>
      </c>
      <c r="D5" s="8">
        <v>93750</v>
      </c>
      <c r="E5" t="s">
        <v>52</v>
      </c>
    </row>
    <row r="7" spans="1:5" ht="14.25">
      <c r="A7" t="s">
        <v>58</v>
      </c>
      <c r="D7">
        <v>53</v>
      </c>
      <c r="E7" t="s">
        <v>59</v>
      </c>
    </row>
    <row r="8" spans="1:5" ht="14.25">
      <c r="A8" t="s">
        <v>60</v>
      </c>
      <c r="D8">
        <v>27</v>
      </c>
      <c r="E8" t="s">
        <v>63</v>
      </c>
    </row>
    <row r="9" spans="1:5" ht="14.25">
      <c r="A9" t="s">
        <v>61</v>
      </c>
      <c r="D9">
        <v>648</v>
      </c>
      <c r="E9" t="s">
        <v>64</v>
      </c>
    </row>
    <row r="11" spans="1:5" ht="14.25">
      <c r="A11" t="s">
        <v>62</v>
      </c>
      <c r="D11" s="8">
        <v>5200</v>
      </c>
      <c r="E11" t="s">
        <v>65</v>
      </c>
    </row>
    <row r="12" spans="1:5" ht="14.25">
      <c r="A12" t="s">
        <v>66</v>
      </c>
      <c r="D12">
        <v>200</v>
      </c>
      <c r="E12" t="s">
        <v>65</v>
      </c>
    </row>
    <row r="14" spans="1:3" ht="14.25">
      <c r="A14" s="7" t="s">
        <v>79</v>
      </c>
      <c r="B14" s="7"/>
      <c r="C14" s="7"/>
    </row>
    <row r="15" spans="1:4" ht="14.25">
      <c r="A15" t="s">
        <v>70</v>
      </c>
      <c r="D15" s="2">
        <v>9.99</v>
      </c>
    </row>
    <row r="16" spans="1:5" ht="14.25">
      <c r="A16" t="s">
        <v>71</v>
      </c>
      <c r="D16" s="2">
        <f>D15*0.77</f>
        <v>7.6923</v>
      </c>
      <c r="E16" t="s">
        <v>69</v>
      </c>
    </row>
    <row r="17" spans="1:4" ht="14.25">
      <c r="A17" t="s">
        <v>90</v>
      </c>
      <c r="D17" s="2">
        <v>135</v>
      </c>
    </row>
    <row r="18" spans="1:5" ht="14.25">
      <c r="A18" t="s">
        <v>92</v>
      </c>
      <c r="D18" s="2">
        <v>103.95</v>
      </c>
      <c r="E18" t="s">
        <v>69</v>
      </c>
    </row>
    <row r="19" ht="14.25">
      <c r="D19" s="2"/>
    </row>
    <row r="20" spans="1:3" ht="14.25">
      <c r="A20" s="7" t="s">
        <v>75</v>
      </c>
      <c r="B20" s="7"/>
      <c r="C20" s="7"/>
    </row>
    <row r="21" spans="1:5" ht="14.25">
      <c r="A21" t="s">
        <v>78</v>
      </c>
      <c r="D21" s="6">
        <f>D5*D16</f>
        <v>721153.125</v>
      </c>
      <c r="E21" t="s">
        <v>55</v>
      </c>
    </row>
    <row r="22" spans="1:5" ht="14.25">
      <c r="A22" t="s">
        <v>72</v>
      </c>
      <c r="D22" s="6">
        <f>648*D18</f>
        <v>67359.6</v>
      </c>
      <c r="E22" t="s">
        <v>55</v>
      </c>
    </row>
    <row r="23" spans="1:5" ht="14.25">
      <c r="A23" t="s">
        <v>74</v>
      </c>
      <c r="D23" s="6">
        <f>D11*D15</f>
        <v>51948</v>
      </c>
      <c r="E23" t="s">
        <v>55</v>
      </c>
    </row>
    <row r="24" spans="1:5" ht="14.25">
      <c r="A24" t="s">
        <v>73</v>
      </c>
      <c r="D24" s="6">
        <f>D12*D17</f>
        <v>27000</v>
      </c>
      <c r="E24" t="s">
        <v>55</v>
      </c>
    </row>
    <row r="25" spans="1:5" ht="14.25">
      <c r="A25" t="s">
        <v>94</v>
      </c>
      <c r="D25" s="16">
        <v>5000</v>
      </c>
      <c r="E25" t="s">
        <v>55</v>
      </c>
    </row>
    <row r="26" spans="1:4" ht="14.25">
      <c r="A26" t="s">
        <v>76</v>
      </c>
      <c r="D26" s="17">
        <f>SUM(D21:D25)</f>
        <v>872460.725</v>
      </c>
    </row>
    <row r="28" spans="1:2" ht="14.25">
      <c r="A28" s="7" t="s">
        <v>2</v>
      </c>
      <c r="B28" s="7"/>
    </row>
    <row r="29" ht="14.25">
      <c r="A29" t="s">
        <v>36</v>
      </c>
    </row>
    <row r="30" spans="1:5" ht="14.25">
      <c r="A30" t="s">
        <v>4</v>
      </c>
      <c r="C30" t="s">
        <v>3</v>
      </c>
      <c r="E30" s="3">
        <v>165</v>
      </c>
    </row>
    <row r="31" spans="1:5" ht="14.25">
      <c r="A31" t="s">
        <v>5</v>
      </c>
      <c r="C31" t="s">
        <v>6</v>
      </c>
      <c r="E31" s="3">
        <v>5</v>
      </c>
    </row>
    <row r="32" spans="1:5" ht="14.25">
      <c r="A32" t="s">
        <v>12</v>
      </c>
      <c r="C32" t="s">
        <v>7</v>
      </c>
      <c r="E32" s="3">
        <v>10</v>
      </c>
    </row>
    <row r="33" spans="1:5" ht="14.25">
      <c r="A33" t="s">
        <v>11</v>
      </c>
      <c r="E33" s="3">
        <v>1.5</v>
      </c>
    </row>
    <row r="34" spans="1:5" ht="14.25">
      <c r="A34" t="s">
        <v>8</v>
      </c>
      <c r="C34" t="s">
        <v>9</v>
      </c>
      <c r="E34" s="3">
        <v>20</v>
      </c>
    </row>
    <row r="35" spans="1:5" ht="14.25">
      <c r="A35" t="s">
        <v>10</v>
      </c>
      <c r="E35" s="3">
        <v>20</v>
      </c>
    </row>
    <row r="36" spans="1:5" ht="15">
      <c r="A36" t="s">
        <v>13</v>
      </c>
      <c r="E36" s="3">
        <v>3</v>
      </c>
    </row>
    <row r="37" spans="1:5" ht="14.25">
      <c r="A37" t="s">
        <v>14</v>
      </c>
      <c r="C37" t="s">
        <v>15</v>
      </c>
      <c r="E37" s="3">
        <v>31</v>
      </c>
    </row>
    <row r="38" spans="1:5" ht="14.25">
      <c r="A38" t="s">
        <v>16</v>
      </c>
      <c r="E38" s="3">
        <v>15</v>
      </c>
    </row>
    <row r="39" spans="1:5" ht="14.25">
      <c r="A39" t="s">
        <v>17</v>
      </c>
      <c r="C39" t="s">
        <v>18</v>
      </c>
      <c r="E39" s="3">
        <v>70</v>
      </c>
    </row>
    <row r="40" spans="3:5" ht="14.25">
      <c r="C40" t="s">
        <v>19</v>
      </c>
      <c r="D40" s="2"/>
      <c r="E40" s="3">
        <v>65</v>
      </c>
    </row>
    <row r="41" spans="1:5" ht="14.25">
      <c r="A41" t="s">
        <v>20</v>
      </c>
      <c r="C41" t="s">
        <v>21</v>
      </c>
      <c r="E41" s="4">
        <v>450</v>
      </c>
    </row>
    <row r="42" spans="1:5" ht="14.25">
      <c r="A42" t="s">
        <v>23</v>
      </c>
      <c r="E42" s="3">
        <f>SUM(E30:E41)</f>
        <v>855.5</v>
      </c>
    </row>
    <row r="43" spans="1:5" ht="14.25">
      <c r="A43" t="s">
        <v>22</v>
      </c>
      <c r="E43" s="12">
        <f>E42/10</f>
        <v>85.55</v>
      </c>
    </row>
    <row r="44" spans="1:5" ht="15" thickBot="1">
      <c r="A44" t="s">
        <v>84</v>
      </c>
      <c r="E44" s="20">
        <v>59.4</v>
      </c>
    </row>
    <row r="45" spans="1:5" ht="14.25">
      <c r="A45" t="s">
        <v>85</v>
      </c>
      <c r="E45" s="9">
        <f>SUM(E43:E44)</f>
        <v>144.95</v>
      </c>
    </row>
    <row r="46" ht="14.25">
      <c r="E46" s="9"/>
    </row>
    <row r="47" spans="1:5" ht="14.25">
      <c r="A47" t="s">
        <v>86</v>
      </c>
      <c r="E47" s="9">
        <f>E45/55</f>
        <v>2.6354545454545453</v>
      </c>
    </row>
    <row r="48" spans="1:6" ht="14.25">
      <c r="A48" t="s">
        <v>88</v>
      </c>
      <c r="E48" s="9">
        <f>E45/2</f>
        <v>72.475</v>
      </c>
      <c r="F48" t="s">
        <v>89</v>
      </c>
    </row>
    <row r="49" ht="14.25">
      <c r="E49" s="9"/>
    </row>
    <row r="50" spans="1:5" ht="14.25">
      <c r="A50" s="7" t="s">
        <v>91</v>
      </c>
      <c r="B50" s="7"/>
      <c r="E50" s="14">
        <f>E47/D15</f>
        <v>0.2638092638092638</v>
      </c>
    </row>
    <row r="51" spans="1:5" ht="14.25">
      <c r="A51" s="7" t="s">
        <v>93</v>
      </c>
      <c r="B51" s="7"/>
      <c r="E51" s="14">
        <v>0.5369</v>
      </c>
    </row>
    <row r="52" ht="14.25">
      <c r="E52" s="13"/>
    </row>
    <row r="53" spans="1:2" ht="14.25">
      <c r="A53" s="7" t="s">
        <v>33</v>
      </c>
      <c r="B53" s="7"/>
    </row>
    <row r="55" spans="1:6" ht="14.25">
      <c r="A55" t="s">
        <v>0</v>
      </c>
      <c r="C55" s="3"/>
      <c r="D55" s="3"/>
      <c r="E55" s="3">
        <v>24000</v>
      </c>
      <c r="F55" t="s">
        <v>43</v>
      </c>
    </row>
    <row r="56" spans="1:6" ht="14.25">
      <c r="A56" t="s">
        <v>24</v>
      </c>
      <c r="C56" s="3"/>
      <c r="D56" s="3"/>
      <c r="E56" s="3">
        <v>197000</v>
      </c>
      <c r="F56" t="s">
        <v>40</v>
      </c>
    </row>
    <row r="57" spans="1:6" ht="14.25">
      <c r="A57" t="s">
        <v>25</v>
      </c>
      <c r="C57" s="3"/>
      <c r="D57" s="3"/>
      <c r="E57" s="3">
        <v>2000</v>
      </c>
      <c r="F57" t="s">
        <v>55</v>
      </c>
    </row>
    <row r="58" spans="1:6" ht="14.25">
      <c r="A58" t="s">
        <v>26</v>
      </c>
      <c r="C58" s="3"/>
      <c r="D58" s="3"/>
      <c r="E58" s="3">
        <v>10000</v>
      </c>
      <c r="F58" t="s">
        <v>55</v>
      </c>
    </row>
    <row r="59" spans="1:6" ht="14.25">
      <c r="A59" t="s">
        <v>27</v>
      </c>
      <c r="C59" s="3"/>
      <c r="D59" s="3"/>
      <c r="E59" s="3">
        <v>1500</v>
      </c>
      <c r="F59" t="s">
        <v>55</v>
      </c>
    </row>
    <row r="60" spans="1:6" ht="14.25">
      <c r="A60" t="s">
        <v>28</v>
      </c>
      <c r="C60" s="3"/>
      <c r="D60" s="3"/>
      <c r="E60" s="3">
        <f>(E56*0.0765)+1500</f>
        <v>16570.5</v>
      </c>
      <c r="F60" t="s">
        <v>56</v>
      </c>
    </row>
    <row r="61" spans="1:6" ht="14.25">
      <c r="A61" t="s">
        <v>29</v>
      </c>
      <c r="C61" s="3"/>
      <c r="D61" s="3"/>
      <c r="E61" s="3">
        <v>1200</v>
      </c>
      <c r="F61" t="s">
        <v>55</v>
      </c>
    </row>
    <row r="62" spans="1:6" ht="14.25">
      <c r="A62" t="s">
        <v>30</v>
      </c>
      <c r="C62" s="1"/>
      <c r="D62" s="1"/>
      <c r="E62" s="3">
        <v>12000</v>
      </c>
      <c r="F62" t="s">
        <v>49</v>
      </c>
    </row>
    <row r="63" spans="1:6" ht="14.25">
      <c r="A63" t="s">
        <v>48</v>
      </c>
      <c r="C63" s="1"/>
      <c r="D63" s="1"/>
      <c r="E63" s="4">
        <v>500</v>
      </c>
      <c r="F63" t="s">
        <v>55</v>
      </c>
    </row>
    <row r="64" spans="3:5" ht="14.25">
      <c r="C64" s="3"/>
      <c r="D64" s="3"/>
      <c r="E64" s="3">
        <f>SUM(E55:E63)</f>
        <v>264770.5</v>
      </c>
    </row>
    <row r="66" spans="1:3" ht="14.25">
      <c r="A66" s="7" t="s">
        <v>1</v>
      </c>
      <c r="B66" s="7"/>
      <c r="C66" s="7"/>
    </row>
    <row r="67" spans="1:3" ht="14.25">
      <c r="A67" s="7"/>
      <c r="B67" s="7"/>
      <c r="C67" s="7"/>
    </row>
    <row r="68" spans="1:8" ht="14.25">
      <c r="A68" t="s">
        <v>31</v>
      </c>
      <c r="C68" s="5"/>
      <c r="D68" s="5"/>
      <c r="E68" s="5">
        <v>0.26</v>
      </c>
      <c r="F68" t="s">
        <v>56</v>
      </c>
      <c r="H68" t="s">
        <v>96</v>
      </c>
    </row>
    <row r="69" spans="1:6" ht="14.25">
      <c r="A69" t="s">
        <v>32</v>
      </c>
      <c r="C69" s="5"/>
      <c r="D69" s="5"/>
      <c r="E69" s="5">
        <v>0.1</v>
      </c>
      <c r="F69" t="s">
        <v>57</v>
      </c>
    </row>
    <row r="70" spans="1:6" ht="14.25">
      <c r="A70" t="s">
        <v>38</v>
      </c>
      <c r="E70" s="5">
        <v>0.017</v>
      </c>
      <c r="F70" t="s">
        <v>55</v>
      </c>
    </row>
    <row r="71" spans="1:6" ht="14.25">
      <c r="A71" t="s">
        <v>39</v>
      </c>
      <c r="E71" s="5">
        <v>0.039</v>
      </c>
      <c r="F71" t="s">
        <v>55</v>
      </c>
    </row>
    <row r="72" spans="1:6" ht="14.25">
      <c r="A72" t="s">
        <v>54</v>
      </c>
      <c r="E72" s="5">
        <v>0.12</v>
      </c>
      <c r="F72" t="s">
        <v>55</v>
      </c>
    </row>
    <row r="73" spans="1:11" ht="14.25">
      <c r="A73" t="s">
        <v>37</v>
      </c>
      <c r="E73" s="5">
        <v>0.05</v>
      </c>
      <c r="F73" t="s">
        <v>68</v>
      </c>
      <c r="K73" s="18"/>
    </row>
    <row r="74" spans="1:6" ht="14.25">
      <c r="A74" t="s">
        <v>41</v>
      </c>
      <c r="E74" s="15">
        <v>0.02</v>
      </c>
      <c r="F74" t="s">
        <v>55</v>
      </c>
    </row>
    <row r="75" spans="1:6" ht="15" thickBot="1">
      <c r="A75" t="s">
        <v>87</v>
      </c>
      <c r="E75" s="19">
        <v>0.05</v>
      </c>
      <c r="F75" t="s">
        <v>55</v>
      </c>
    </row>
    <row r="76" spans="1:5" ht="15" thickTop="1">
      <c r="A76" t="s">
        <v>42</v>
      </c>
      <c r="E76" s="5">
        <f>SUM(E68:E75)</f>
        <v>0.6560000000000001</v>
      </c>
    </row>
    <row r="78" spans="1:2" ht="14.25">
      <c r="A78" s="7" t="s">
        <v>44</v>
      </c>
      <c r="B78" s="7"/>
    </row>
    <row r="80" spans="1:2" ht="14.25">
      <c r="A80" s="7" t="s">
        <v>50</v>
      </c>
      <c r="B80" s="7"/>
    </row>
    <row r="81" spans="1:5" ht="14.25">
      <c r="A81" t="s">
        <v>45</v>
      </c>
      <c r="E81" s="2">
        <v>264770.5</v>
      </c>
    </row>
    <row r="82" spans="1:5" ht="14.25">
      <c r="A82" t="s">
        <v>46</v>
      </c>
      <c r="E82" s="5">
        <v>0.66</v>
      </c>
    </row>
    <row r="83" spans="1:5" ht="15" thickBot="1">
      <c r="A83" t="s">
        <v>47</v>
      </c>
      <c r="E83" s="10">
        <f>E81/(1-E82)</f>
        <v>778736.7647058824</v>
      </c>
    </row>
    <row r="84" ht="15" thickTop="1"/>
    <row r="85" ht="14.25">
      <c r="A85" s="7" t="s">
        <v>80</v>
      </c>
    </row>
    <row r="86" spans="1:5" ht="14.25">
      <c r="A86" t="s">
        <v>45</v>
      </c>
      <c r="E86" s="2">
        <f>E81</f>
        <v>264770.5</v>
      </c>
    </row>
    <row r="87" spans="1:5" ht="14.25">
      <c r="A87" t="s">
        <v>81</v>
      </c>
      <c r="E87" s="2" t="s">
        <v>95</v>
      </c>
    </row>
    <row r="88" spans="1:5" ht="14.25">
      <c r="A88" t="s">
        <v>82</v>
      </c>
      <c r="E88" s="2">
        <v>2.64</v>
      </c>
    </row>
    <row r="89" spans="1:5" ht="15" thickBot="1">
      <c r="A89" t="s">
        <v>83</v>
      </c>
      <c r="E89" s="11" t="e">
        <f>E86/(E87-E88)</f>
        <v>#VALUE!</v>
      </c>
    </row>
    <row r="90" ht="15" thickTop="1"/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Reading Corner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Diana</cp:lastModifiedBy>
  <dcterms:created xsi:type="dcterms:W3CDTF">2010-08-06T06:35:14Z</dcterms:created>
  <dcterms:modified xsi:type="dcterms:W3CDTF">2010-08-07T06:41:49Z</dcterms:modified>
  <cp:category/>
  <cp:version/>
  <cp:contentType/>
  <cp:contentStatus/>
</cp:coreProperties>
</file>