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80" windowHeight="11640" activeTab="4"/>
  </bookViews>
  <sheets>
    <sheet name="W" sheetId="1" r:id="rId1"/>
    <sheet name="C" sheetId="2" r:id="rId2"/>
    <sheet name="Profiles" sheetId="5" r:id="rId3"/>
    <sheet name="Z Score" sheetId="4" r:id="rId4"/>
    <sheet name="Compare" sheetId="3" r:id="rId5"/>
  </sheets>
  <calcPr calcId="124519"/>
</workbook>
</file>

<file path=xl/calcChain.xml><?xml version="1.0" encoding="utf-8"?>
<calcChain xmlns="http://schemas.openxmlformats.org/spreadsheetml/2006/main">
  <c r="F43" i="3"/>
  <c r="E43"/>
  <c r="L120" i="1"/>
  <c r="K120"/>
  <c r="J120"/>
  <c r="I120"/>
  <c r="H120"/>
  <c r="D43" i="3" s="1"/>
  <c r="L123" i="2"/>
  <c r="K123"/>
  <c r="J123"/>
  <c r="I123"/>
  <c r="G43" i="3" s="1"/>
  <c r="H123" i="2"/>
  <c r="I80"/>
  <c r="H80"/>
  <c r="I80" i="1"/>
  <c r="H80"/>
  <c r="E42" i="4"/>
  <c r="D36" i="3"/>
  <c r="F36"/>
  <c r="I83" i="2"/>
  <c r="I84"/>
  <c r="I76"/>
  <c r="L78"/>
  <c r="G26" i="3" s="1"/>
  <c r="H83" i="2"/>
  <c r="H84" s="1"/>
  <c r="K74" s="1"/>
  <c r="F51" i="3" s="1"/>
  <c r="H76" i="2"/>
  <c r="K78" s="1"/>
  <c r="F26" i="3" s="1"/>
  <c r="I79" i="1"/>
  <c r="I81"/>
  <c r="L79" s="1"/>
  <c r="E27" i="3" s="1"/>
  <c r="H79" i="1"/>
  <c r="H81"/>
  <c r="O8" i="2"/>
  <c r="O16"/>
  <c r="O3"/>
  <c r="O3" i="1"/>
  <c r="I59" i="2"/>
  <c r="L74"/>
  <c r="H59"/>
  <c r="B90"/>
  <c r="B92"/>
  <c r="F52" i="3" s="1"/>
  <c r="H16" i="2"/>
  <c r="F18" i="3" s="1"/>
  <c r="F49" s="1"/>
  <c r="K59" i="2"/>
  <c r="F50" i="3"/>
  <c r="B87" i="1"/>
  <c r="B88"/>
  <c r="B91" i="2"/>
  <c r="F38" i="3"/>
  <c r="E46" i="4"/>
  <c r="K45"/>
  <c r="K44"/>
  <c r="K43"/>
  <c r="K42"/>
  <c r="K41"/>
  <c r="J16" i="5"/>
  <c r="C104"/>
  <c r="G104" s="1"/>
  <c r="J17"/>
  <c r="E104" s="1"/>
  <c r="J18"/>
  <c r="J19"/>
  <c r="H16"/>
  <c r="H17"/>
  <c r="H18"/>
  <c r="H19" s="1"/>
  <c r="F16"/>
  <c r="F17"/>
  <c r="F18"/>
  <c r="F19" s="1"/>
  <c r="D16"/>
  <c r="D17"/>
  <c r="D18"/>
  <c r="D19" s="1"/>
  <c r="B19"/>
  <c r="F54" i="3"/>
  <c r="D54"/>
  <c r="B5" i="1"/>
  <c r="B8" s="1"/>
  <c r="H58"/>
  <c r="K72" s="1"/>
  <c r="D51" i="3" s="1"/>
  <c r="E41" i="4"/>
  <c r="K58" i="1"/>
  <c r="D50" i="3"/>
  <c r="I58" i="1"/>
  <c r="L72" s="1"/>
  <c r="L58"/>
  <c r="I16" i="2"/>
  <c r="G18" i="3"/>
  <c r="I16" i="1"/>
  <c r="E18" i="3" s="1"/>
  <c r="F37"/>
  <c r="D37"/>
  <c r="I72" i="2"/>
  <c r="L72" s="1"/>
  <c r="G32" i="3" s="1"/>
  <c r="H72" i="2"/>
  <c r="K72"/>
  <c r="F32" i="3" s="1"/>
  <c r="P11" i="2"/>
  <c r="G31" i="3" s="1"/>
  <c r="O11" i="2"/>
  <c r="F31" i="3" s="1"/>
  <c r="L83" i="2"/>
  <c r="G27" i="3" s="1"/>
  <c r="K83" i="2"/>
  <c r="F27" i="3" s="1"/>
  <c r="L60" i="2"/>
  <c r="G24" i="3" s="1"/>
  <c r="K60" i="2"/>
  <c r="F24" i="3" s="1"/>
  <c r="L59" i="1"/>
  <c r="E24" i="3" s="1"/>
  <c r="F20"/>
  <c r="F15"/>
  <c r="D15"/>
  <c r="I8" i="2"/>
  <c r="G17" i="3"/>
  <c r="H8" i="2"/>
  <c r="F17" i="3"/>
  <c r="I8" i="1"/>
  <c r="E17" i="3"/>
  <c r="I5" i="2"/>
  <c r="G16" i="3"/>
  <c r="H5" i="2"/>
  <c r="F16" i="3"/>
  <c r="I5" i="1"/>
  <c r="E16" i="3"/>
  <c r="H5" i="1"/>
  <c r="D16" i="3"/>
  <c r="I66" i="2"/>
  <c r="L66"/>
  <c r="G10" i="3" s="1"/>
  <c r="H66" i="2"/>
  <c r="K66" s="1"/>
  <c r="F10" i="3" s="1"/>
  <c r="I64" i="1"/>
  <c r="L64"/>
  <c r="E10" i="3" s="1"/>
  <c r="H64" i="1"/>
  <c r="K64" s="1"/>
  <c r="D10" i="3" s="1"/>
  <c r="I48" i="2"/>
  <c r="L48"/>
  <c r="G9" i="3" s="1"/>
  <c r="H48" i="2"/>
  <c r="K48" s="1"/>
  <c r="F9" i="3" s="1"/>
  <c r="I47" i="1"/>
  <c r="L47"/>
  <c r="E9" i="3" s="1"/>
  <c r="H47" i="1"/>
  <c r="K47" s="1"/>
  <c r="D9" i="3" s="1"/>
  <c r="I47" i="2"/>
  <c r="L47"/>
  <c r="G8" i="3" s="1"/>
  <c r="H47" i="2"/>
  <c r="K47" s="1"/>
  <c r="F8" i="3" s="1"/>
  <c r="I46" i="1"/>
  <c r="L46"/>
  <c r="E8" i="3" s="1"/>
  <c r="H46" i="1"/>
  <c r="K46" s="1"/>
  <c r="D8" i="3" s="1"/>
  <c r="I50" i="2"/>
  <c r="I69"/>
  <c r="L51" s="1"/>
  <c r="G7" i="3" s="1"/>
  <c r="H50" i="2"/>
  <c r="H69"/>
  <c r="K51" s="1"/>
  <c r="F7" i="3" s="1"/>
  <c r="I49" i="1"/>
  <c r="I67"/>
  <c r="L50" s="1"/>
  <c r="E7" i="3" s="1"/>
  <c r="H49" i="1"/>
  <c r="C40" i="4"/>
  <c r="H67" i="1"/>
  <c r="D40" i="4" s="1"/>
  <c r="K50" i="1"/>
  <c r="D7" i="3" s="1"/>
  <c r="L50" i="2"/>
  <c r="G6" i="3" s="1"/>
  <c r="K50" i="2"/>
  <c r="F6" i="3" s="1"/>
  <c r="L49" i="1"/>
  <c r="E6" i="3" s="1"/>
  <c r="K49" i="1"/>
  <c r="D6" i="3" s="1"/>
  <c r="O14" i="2"/>
  <c r="L136"/>
  <c r="K136"/>
  <c r="J136"/>
  <c r="I136"/>
  <c r="H136"/>
  <c r="L111"/>
  <c r="K111"/>
  <c r="J111"/>
  <c r="I111"/>
  <c r="G42" i="3" s="1"/>
  <c r="H111" i="2"/>
  <c r="F42" i="3" s="1"/>
  <c r="L96" i="2"/>
  <c r="K96"/>
  <c r="J96"/>
  <c r="I96"/>
  <c r="H96"/>
  <c r="L76"/>
  <c r="K76"/>
  <c r="L59"/>
  <c r="L23"/>
  <c r="K23"/>
  <c r="J23"/>
  <c r="I23"/>
  <c r="H23"/>
  <c r="L22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L14"/>
  <c r="K14"/>
  <c r="J14"/>
  <c r="I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L8"/>
  <c r="K8"/>
  <c r="J8"/>
  <c r="L7"/>
  <c r="K7"/>
  <c r="J7"/>
  <c r="I7"/>
  <c r="H7"/>
  <c r="L6"/>
  <c r="K6"/>
  <c r="J6"/>
  <c r="I6"/>
  <c r="H6"/>
  <c r="L5"/>
  <c r="K5"/>
  <c r="J5"/>
  <c r="L4"/>
  <c r="K4"/>
  <c r="J4"/>
  <c r="I4"/>
  <c r="H4"/>
  <c r="L3"/>
  <c r="K3"/>
  <c r="J3"/>
  <c r="I3"/>
  <c r="H3"/>
  <c r="I74" i="1"/>
  <c r="L77"/>
  <c r="E26" i="3" s="1"/>
  <c r="L74" i="1"/>
  <c r="H74"/>
  <c r="E45" i="4"/>
  <c r="K74" i="1"/>
  <c r="L93"/>
  <c r="K93"/>
  <c r="J93"/>
  <c r="I93"/>
  <c r="H93"/>
  <c r="L108"/>
  <c r="K108"/>
  <c r="J108"/>
  <c r="I108"/>
  <c r="E42" i="3" s="1"/>
  <c r="H108" i="1"/>
  <c r="D42" i="3" s="1"/>
  <c r="L133" i="1"/>
  <c r="K133"/>
  <c r="J133"/>
  <c r="I133"/>
  <c r="H133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L7"/>
  <c r="K7"/>
  <c r="J7"/>
  <c r="I7"/>
  <c r="L6"/>
  <c r="K6"/>
  <c r="J6"/>
  <c r="I6"/>
  <c r="L5"/>
  <c r="K5"/>
  <c r="J5"/>
  <c r="L4"/>
  <c r="K4"/>
  <c r="J4"/>
  <c r="I4"/>
  <c r="L3"/>
  <c r="K3"/>
  <c r="J3"/>
  <c r="I3"/>
  <c r="H23"/>
  <c r="H22"/>
  <c r="H21"/>
  <c r="H20"/>
  <c r="H19"/>
  <c r="H18"/>
  <c r="H17"/>
  <c r="H14"/>
  <c r="H12"/>
  <c r="H11"/>
  <c r="H9"/>
  <c r="H7"/>
  <c r="H6"/>
  <c r="H4"/>
  <c r="H3"/>
  <c r="K81"/>
  <c r="D38" i="3"/>
  <c r="J42" i="4"/>
  <c r="L42"/>
  <c r="E44"/>
  <c r="J44" s="1"/>
  <c r="L44" s="1"/>
  <c r="J45"/>
  <c r="L45"/>
  <c r="B89" i="1"/>
  <c r="D52" i="3" s="1"/>
  <c r="F53" l="1"/>
  <c r="F55" s="1"/>
  <c r="E40" i="4"/>
  <c r="J41" s="1"/>
  <c r="L41" s="1"/>
  <c r="H8" i="1"/>
  <c r="D17" i="3" s="1"/>
  <c r="E43" i="4"/>
  <c r="J43" s="1"/>
  <c r="L43" s="1"/>
  <c r="O8" i="1"/>
  <c r="B10"/>
  <c r="K77"/>
  <c r="D26" i="3" s="1"/>
  <c r="L46" i="4"/>
  <c r="D48" s="1"/>
  <c r="H10" i="1" l="1"/>
  <c r="B13"/>
  <c r="O14" l="1"/>
  <c r="B16"/>
  <c r="H13"/>
  <c r="K79" l="1"/>
  <c r="D27" i="3" s="1"/>
  <c r="O16" i="1"/>
  <c r="D20" i="3" s="1"/>
  <c r="H16" i="1"/>
  <c r="D18" i="3" s="1"/>
  <c r="D49" s="1"/>
  <c r="D53" s="1"/>
  <c r="D55" s="1"/>
  <c r="K59" i="1"/>
  <c r="D24" i="3" s="1"/>
</calcChain>
</file>

<file path=xl/sharedStrings.xml><?xml version="1.0" encoding="utf-8"?>
<sst xmlns="http://schemas.openxmlformats.org/spreadsheetml/2006/main" count="711" uniqueCount="398">
  <si>
    <t>Annual Income Statement (Values in Millions)</t>
  </si>
  <si>
    <t>Sales</t>
  </si>
  <si>
    <t>Cost of Sales</t>
  </si>
  <si>
    <t>Gross Operating Profit</t>
  </si>
  <si>
    <t>Selling, General &amp; Admin. Expense</t>
  </si>
  <si>
    <t>Depreciation &amp; Amortization</t>
  </si>
  <si>
    <t>EBIT</t>
  </si>
  <si>
    <t>Other Income, Net</t>
  </si>
  <si>
    <t>Total Income Avail for Interest Exp.</t>
  </si>
  <si>
    <t>Interest Expense</t>
  </si>
  <si>
    <t>Minority Interest</t>
  </si>
  <si>
    <t>Pre-tax Income</t>
  </si>
  <si>
    <t>Income Taxes</t>
  </si>
  <si>
    <t>Net Income from Cont. Operations</t>
  </si>
  <si>
    <t>Net Income from Discont. Opers.</t>
  </si>
  <si>
    <t>Net Income from Total Operations</t>
  </si>
  <si>
    <t>Extraordinary Income</t>
  </si>
  <si>
    <t>Income from Cum. Eff. of Acct. Chg.</t>
  </si>
  <si>
    <t>Income from Tax Loss Carryforward</t>
  </si>
  <si>
    <t>Other Gains (Losses)</t>
  </si>
  <si>
    <t>Total Net Income</t>
  </si>
  <si>
    <t>Dividends Paid per Share</t>
  </si>
  <si>
    <t>Preferred Dividends</t>
  </si>
  <si>
    <t>Basic EPS from Cont. Operations</t>
  </si>
  <si>
    <t>Basic EPS from Discont. Operations</t>
  </si>
  <si>
    <t>Basic EPS from Total Operations</t>
  </si>
  <si>
    <t>Diluted EPS from Cont. Operations</t>
  </si>
  <si>
    <t>Diluted EPS from Discont. Operations</t>
  </si>
  <si>
    <t>Diluted EPS from Total Operations</t>
  </si>
  <si>
    <t>Annual Balance Sheet (Values in Millions)</t>
  </si>
  <si>
    <t>Assets</t>
  </si>
  <si>
    <t>Current Assets</t>
  </si>
  <si>
    <t>Cash and Equivalents</t>
  </si>
  <si>
    <t>Receivables</t>
  </si>
  <si>
    <t>Inventories</t>
  </si>
  <si>
    <t>Other Current Assets</t>
  </si>
  <si>
    <t>Total Current Assets</t>
  </si>
  <si>
    <t>Non-Current Assets</t>
  </si>
  <si>
    <t>Property, Plant &amp; Equipment, Gross</t>
  </si>
  <si>
    <t>Accum. Depreciation &amp; Depletion</t>
  </si>
  <si>
    <t>Property, Plant &amp; Equipment, Net</t>
  </si>
  <si>
    <t>Intangibles</t>
  </si>
  <si>
    <t>Other Non-Current Assets</t>
  </si>
  <si>
    <t>Total Non-Current Assets</t>
  </si>
  <si>
    <t>Total Assets</t>
  </si>
  <si>
    <t>Liabilities &amp; Shareholder's Equity</t>
  </si>
  <si>
    <t>Current Liabilities</t>
  </si>
  <si>
    <t>Accounts Payable</t>
  </si>
  <si>
    <t>Short Term Debt</t>
  </si>
  <si>
    <t>Other Current Liabilities</t>
  </si>
  <si>
    <t>Total Current Liabilities</t>
  </si>
  <si>
    <t>Non-Current liabilites</t>
  </si>
  <si>
    <t>Long Term Debt</t>
  </si>
  <si>
    <t>Deferred Income Taxes</t>
  </si>
  <si>
    <t>Other Non-Current Liabilities</t>
  </si>
  <si>
    <t>Total Non-Current Liabilities</t>
  </si>
  <si>
    <t>Total Liabilities</t>
  </si>
  <si>
    <t>Shareholder's Equity</t>
  </si>
  <si>
    <t>Preferred Stock Equity</t>
  </si>
  <si>
    <t>Total Equity</t>
  </si>
  <si>
    <t>Total Common Shares Outstanding</t>
  </si>
  <si>
    <t>Preferred Shares</t>
  </si>
  <si>
    <t>Treasury Shares</t>
  </si>
  <si>
    <t>Annual Cash Flow (in Millions)</t>
  </si>
  <si>
    <t>Cash Flow from Operating Activities</t>
  </si>
  <si>
    <t>Net Income (Loss)</t>
  </si>
  <si>
    <t>Depreciation and Amortization</t>
  </si>
  <si>
    <t>Operating (Gains) Losses</t>
  </si>
  <si>
    <t>Extraordinary (Gains) Losses</t>
  </si>
  <si>
    <t>Change in Working Capital</t>
  </si>
  <si>
    <t>(Increase) Decr. in Receivables</t>
  </si>
  <si>
    <t>(Increase) Decr. in Inventories</t>
  </si>
  <si>
    <t>(Increase) Decr. in Other Curr. Assets</t>
  </si>
  <si>
    <t>(Decrease) Incr. in Payables</t>
  </si>
  <si>
    <t>(Decrease) Incr. in Other Curr. Liabs.</t>
  </si>
  <si>
    <t>Other Non-Cash Items</t>
  </si>
  <si>
    <t>Net Cash from Cont. Operations</t>
  </si>
  <si>
    <t>Net Cash from Discont. Operations</t>
  </si>
  <si>
    <t>Cash Flow Provided by:</t>
  </si>
  <si>
    <t>Sale of Property, Plant, Equipment</t>
  </si>
  <si>
    <t>Sale of Short Term Investments</t>
  </si>
  <si>
    <t>Cash Used by:</t>
  </si>
  <si>
    <t>Purchase of Property, Plant, Equipmt.</t>
  </si>
  <si>
    <t>Purchase of Short Term Investments</t>
  </si>
  <si>
    <t>Other Investing Changes Net</t>
  </si>
  <si>
    <t>Cash Flow from Financing Activities</t>
  </si>
  <si>
    <t>Issuance of Debt</t>
  </si>
  <si>
    <t>Issuance of Capital Stock</t>
  </si>
  <si>
    <t>Cash Used for:</t>
  </si>
  <si>
    <t>Repayment of Debt</t>
  </si>
  <si>
    <t>Repurchase of Capital Stock</t>
  </si>
  <si>
    <t>Payment of Cash Dividends</t>
  </si>
  <si>
    <t>Other Financing Charges, Net</t>
  </si>
  <si>
    <t>Effect of Exchange Rate Changes</t>
  </si>
  <si>
    <t>Net Change in Cash &amp; Cash Equivalents</t>
  </si>
  <si>
    <t>Stock Price</t>
  </si>
  <si>
    <t>Price Earnings Ratio</t>
  </si>
  <si>
    <t>Beta</t>
  </si>
  <si>
    <t>Steady</t>
  </si>
  <si>
    <t>Average Annual Growth</t>
  </si>
  <si>
    <t>Averages</t>
  </si>
  <si>
    <t>Cash from Operations % of Net Income</t>
  </si>
  <si>
    <t>Comments</t>
  </si>
  <si>
    <t>Current</t>
  </si>
  <si>
    <t>Quick</t>
  </si>
  <si>
    <t>Days Receivables</t>
  </si>
  <si>
    <t>Days Inventory</t>
  </si>
  <si>
    <t>Days Payables</t>
  </si>
  <si>
    <t>Total Asset Turnover</t>
  </si>
  <si>
    <t>Net Cash from Operations</t>
  </si>
  <si>
    <t>Net Cash used by Investing</t>
  </si>
  <si>
    <t>Cash Flow used for Investing Activities</t>
  </si>
  <si>
    <t>Net Cash from Financing</t>
  </si>
  <si>
    <t>W Company</t>
  </si>
  <si>
    <t>Years</t>
  </si>
  <si>
    <t>Yrs 4-5</t>
  </si>
  <si>
    <t>Yrs 3-4</t>
  </si>
  <si>
    <t>Ratio</t>
  </si>
  <si>
    <t>Ratio Values</t>
  </si>
  <si>
    <t>Dropped in year 5</t>
  </si>
  <si>
    <t>LT Debt: Equity</t>
  </si>
  <si>
    <t>Net Income:Total Assets</t>
  </si>
  <si>
    <t>Net Income:Equity</t>
  </si>
  <si>
    <t>Cash Invested % of Cash from Operations</t>
  </si>
  <si>
    <t>Cash from Financing % of Cash from Operations</t>
  </si>
  <si>
    <t>Non-Current Liabilities:Equity</t>
  </si>
  <si>
    <t>Slight increase in year 5</t>
  </si>
  <si>
    <t>Special Income/Charges</t>
  </si>
  <si>
    <t>4.3 Mil</t>
  </si>
  <si>
    <t>4.5 Mil</t>
  </si>
  <si>
    <t>4.7 Mil</t>
  </si>
  <si>
    <t>4.9 Mil</t>
  </si>
  <si>
    <t>5.0 Mil</t>
  </si>
  <si>
    <t>26.6 Mil</t>
  </si>
  <si>
    <t>29.6 Mil</t>
  </si>
  <si>
    <t>32.4 Mil</t>
  </si>
  <si>
    <t>35.3 Mil</t>
  </si>
  <si>
    <t>30.1 Mil</t>
  </si>
  <si>
    <t>C Company</t>
  </si>
  <si>
    <t>Total Liabilities &amp; Equity</t>
  </si>
  <si>
    <t>Interest Coverage</t>
  </si>
  <si>
    <t>Tax Rate: year 5</t>
  </si>
  <si>
    <t>Comparison</t>
  </si>
  <si>
    <t>Short-term Liquidity</t>
  </si>
  <si>
    <t>Current Ratio</t>
  </si>
  <si>
    <t>Quick Ratio</t>
  </si>
  <si>
    <t>Days Receivable</t>
  </si>
  <si>
    <t>Result</t>
  </si>
  <si>
    <t>Similar</t>
  </si>
  <si>
    <t>W Better</t>
  </si>
  <si>
    <t>Gross Profit %</t>
  </si>
  <si>
    <t>EBIT %</t>
  </si>
  <si>
    <t>Sales Growth Years 1-5</t>
  </si>
  <si>
    <t>Net Income: Cont. Operations:</t>
  </si>
  <si>
    <t>Growth Years 1-5</t>
  </si>
  <si>
    <t xml:space="preserve"> Years 1-5</t>
  </si>
  <si>
    <t>Winner</t>
  </si>
  <si>
    <t>W</t>
  </si>
  <si>
    <t>Return on Investment</t>
  </si>
  <si>
    <t>Net Income:Common Equity</t>
  </si>
  <si>
    <t>Long-Term Solvency</t>
  </si>
  <si>
    <t>Infinite</t>
  </si>
  <si>
    <t>LT Debt to Common Equity</t>
  </si>
  <si>
    <t>LT Debt: Common Equity</t>
  </si>
  <si>
    <t>Dupont Analysis</t>
  </si>
  <si>
    <t>Net Income/Sales</t>
  </si>
  <si>
    <t>Sales/Total Assets</t>
  </si>
  <si>
    <t>Total Assets/Common Equity</t>
  </si>
  <si>
    <t>Total Assets/Total Common Equity</t>
  </si>
  <si>
    <t>C</t>
  </si>
  <si>
    <t>Common Equity: Book to Market</t>
  </si>
  <si>
    <t>Common Equity: Market to Book</t>
  </si>
  <si>
    <t>Common Equity: Market Value</t>
  </si>
  <si>
    <t>Earnings to Price Ratio</t>
  </si>
  <si>
    <t>Excludes Treasury Shares</t>
  </si>
  <si>
    <t>DIRECT COMPETITOR COMPARISON</t>
  </si>
  <si>
    <t>RAD</t>
  </si>
  <si>
    <t>WMT</t>
  </si>
  <si>
    <t>Industry</t>
  </si>
  <si>
    <t>Market Cap:</t>
  </si>
  <si>
    <t>46.73B</t>
  </si>
  <si>
    <t>22.21B</t>
  </si>
  <si>
    <t>2.01B</t>
  </si>
  <si>
    <t>199.68B</t>
  </si>
  <si>
    <t>78.50K</t>
  </si>
  <si>
    <t>Qtrly Rev Growth (yoy):</t>
  </si>
  <si>
    <t>Revenue (ttm):</t>
  </si>
  <si>
    <t>42.20B</t>
  </si>
  <si>
    <t>36.20B</t>
  </si>
  <si>
    <t>16.80B</t>
  </si>
  <si>
    <t>305.37B</t>
  </si>
  <si>
    <t>Gross Margin (ttm):</t>
  </si>
  <si>
    <t>Oper Margins (ttm):</t>
  </si>
  <si>
    <t>Net Income (ttm):</t>
  </si>
  <si>
    <t>1.56B</t>
  </si>
  <si>
    <t>1.06B</t>
  </si>
  <si>
    <t>212.99M</t>
  </si>
  <si>
    <t>10.80B</t>
  </si>
  <si>
    <t>260.73M</t>
  </si>
  <si>
    <t>EPS (ttm):</t>
  </si>
  <si>
    <t>P/E (ttm):</t>
  </si>
  <si>
    <t>PEG (5 yr expected):</t>
  </si>
  <si>
    <t>P/S (ttm):</t>
  </si>
  <si>
    <t>RAD = Rite Aid Corp.</t>
  </si>
  <si>
    <t>WMT = Wal-Mart Stores Inc.</t>
  </si>
  <si>
    <t>Industry = Drug Stores</t>
  </si>
  <si>
    <t>Source: Yahoo Finance</t>
  </si>
  <si>
    <t>Employees:</t>
  </si>
  <si>
    <t xml:space="preserve"> W best</t>
  </si>
  <si>
    <t xml:space="preserve"> W very good</t>
  </si>
  <si>
    <t>Net Income: Cont. Operations %</t>
  </si>
  <si>
    <t>C Better</t>
  </si>
  <si>
    <t>C more leveraged</t>
  </si>
  <si>
    <t>Overall Winner</t>
  </si>
  <si>
    <t>Interpretation of Dupont Analysis:</t>
  </si>
  <si>
    <t>Source of data: MSN Money</t>
  </si>
  <si>
    <t>Cash Flow Used For:</t>
  </si>
  <si>
    <t>Winner of every ratio category</t>
  </si>
  <si>
    <t>W is better on most ratios, but C makes up some ground with higher Net Income/Sales ratio and higher leverage.</t>
  </si>
  <si>
    <t xml:space="preserve"> W best, C low</t>
  </si>
  <si>
    <t>W equals or excels its industry in most categories. C has better profit margins than its industry,</t>
  </si>
  <si>
    <t>but has lower market ratios than its industry.</t>
  </si>
  <si>
    <t xml:space="preserve">W is superior to C in every category: </t>
  </si>
  <si>
    <t>Short-term liquidity</t>
  </si>
  <si>
    <t>Profitabilty</t>
  </si>
  <si>
    <t>Profitability</t>
  </si>
  <si>
    <t>Return on investment</t>
  </si>
  <si>
    <t>Long-term solvency</t>
  </si>
  <si>
    <t>Market Ratios</t>
  </si>
  <si>
    <t>Market ratios</t>
  </si>
  <si>
    <t>W also equals or betters its industry in every category.</t>
  </si>
  <si>
    <t>C equals its industry in profitability margins, but lags on market measures.</t>
  </si>
  <si>
    <t>Conclusions</t>
  </si>
  <si>
    <t>How Do They Earn Their Return On Equity?</t>
  </si>
  <si>
    <t>Net Income Margin (NI/TR) times</t>
  </si>
  <si>
    <t>Asset Turnover (TR/TA) times</t>
  </si>
  <si>
    <t>Leverage (TA/E)</t>
  </si>
  <si>
    <t>Dell</t>
  </si>
  <si>
    <t>Computer</t>
  </si>
  <si>
    <t>Company A</t>
  </si>
  <si>
    <t>Company B</t>
  </si>
  <si>
    <t>Company C</t>
  </si>
  <si>
    <t>Company D</t>
  </si>
  <si>
    <t>Net Income/Equity</t>
  </si>
  <si>
    <t>Banks are very highly levered, and extremely capital intensive.</t>
  </si>
  <si>
    <t>Supermarkets make very narrow profit margins, but have relatively fast asset turnover.</t>
  </si>
  <si>
    <t>Auto manufacturers are quite capital intensive, and not excessively leveraged.</t>
  </si>
  <si>
    <t>Electric utilities are very capital intensive, and have large profit margins.</t>
  </si>
  <si>
    <t>Now can you tell which company is which?   Try to figure it out.  For the answers, scroll down to row 77.</t>
  </si>
  <si>
    <t>Here are the answers:</t>
  </si>
  <si>
    <t>Clue:</t>
  </si>
  <si>
    <t>Company:</t>
  </si>
  <si>
    <t>Name:</t>
  </si>
  <si>
    <t>D</t>
  </si>
  <si>
    <t>Suntrust Banks, Inc.</t>
  </si>
  <si>
    <t>B</t>
  </si>
  <si>
    <t>Albertsons, Inc.</t>
  </si>
  <si>
    <t>A</t>
  </si>
  <si>
    <t>Toyota</t>
  </si>
  <si>
    <t>Florida Power and Light</t>
  </si>
  <si>
    <t>How Do Companies Earn Their Return On Equity?</t>
  </si>
  <si>
    <t>Profit</t>
  </si>
  <si>
    <t>Asset</t>
  </si>
  <si>
    <t>Return on</t>
  </si>
  <si>
    <t>Margin</t>
  </si>
  <si>
    <t>Turnover</t>
  </si>
  <si>
    <t>Leverage</t>
  </si>
  <si>
    <t>Equity</t>
  </si>
  <si>
    <t>Strategy</t>
  </si>
  <si>
    <t>Low</t>
  </si>
  <si>
    <t>High</t>
  </si>
  <si>
    <t>Medium</t>
  </si>
  <si>
    <t>Huge</t>
  </si>
  <si>
    <t>Fast asset turnover</t>
  </si>
  <si>
    <t>Banks</t>
  </si>
  <si>
    <t>Very high leverage</t>
  </si>
  <si>
    <t>Supermarkets</t>
  </si>
  <si>
    <t>Auto Makers</t>
  </si>
  <si>
    <t>No single factor</t>
  </si>
  <si>
    <t>Electric Utilities</t>
  </si>
  <si>
    <t>High profit margin</t>
  </si>
  <si>
    <t>Clearly, there are many different ways to earn a return on equity.</t>
  </si>
  <si>
    <t>Footnote:</t>
  </si>
  <si>
    <t xml:space="preserve">We often hear comments about how difficult it is for a new business to get a loan from a bank. Some people say </t>
  </si>
  <si>
    <t>that a bank will only lend you an umbrella if you can prove it is not raining!  Dupont analysis gives us insight</t>
  </si>
  <si>
    <t xml:space="preserve">into this issue.  Consider the following ratios: </t>
  </si>
  <si>
    <t>Net Income/Total Revenue x Total Revenue/Total Assets = Net Income/Total Assets = Return on Assets (ROA)</t>
  </si>
  <si>
    <t>For Suntrust Banks these ratios are:</t>
  </si>
  <si>
    <t>times</t>
  </si>
  <si>
    <t>=</t>
  </si>
  <si>
    <t>ROA</t>
  </si>
  <si>
    <t>This 1.2% return on assets for Suntrust is a superior performance. Most banks are pleased to earn just</t>
  </si>
  <si>
    <t>1% return on assets. For banks, Loans Receivable are the major asset class . Therefore if 1% of loans</t>
  </si>
  <si>
    <t xml:space="preserve">receivable turn out to be uncollectible, the bank will fail to earn a profit. If substantially more than 1% of loans </t>
  </si>
  <si>
    <t>turn out to be uncollectible, then the bank will incur a large loss. That explains why banks are so very careful</t>
  </si>
  <si>
    <t xml:space="preserve">when making loans. Bankers have a saying that any fool can make a loan, but it takes real talent to get the loan </t>
  </si>
  <si>
    <t>repaid!</t>
  </si>
  <si>
    <r>
      <t xml:space="preserve">A final question: ask yourself - how does </t>
    </r>
    <r>
      <rPr>
        <b/>
        <u/>
        <sz val="14"/>
        <color indexed="20"/>
        <rFont val="Times New Roman"/>
        <family val="1"/>
      </rPr>
      <t>your</t>
    </r>
    <r>
      <rPr>
        <b/>
        <sz val="14"/>
        <color indexed="20"/>
        <rFont val="Times New Roman"/>
        <family val="1"/>
      </rPr>
      <t xml:space="preserve"> company earn its return on equity?</t>
    </r>
  </si>
  <si>
    <t>Using Financial Ratios to Predict Bankruptcy</t>
  </si>
  <si>
    <t xml:space="preserve">Up to this point we have used financial ratios to evaluate past performance. But financial ratios can also be used to </t>
  </si>
  <si>
    <t xml:space="preserve">predict future financial condition. Specifically, financial ratios are powerful predictors of future bankruptcy. There are </t>
  </si>
  <si>
    <t xml:space="preserve">several methods of using ratios to predict bankruptcy. Probably the best known and longest-used method is the Z Score. </t>
  </si>
  <si>
    <t xml:space="preserve">The Z Score was developed from a sample of manufacturing companies by Professor Edward Altman of New York University. </t>
  </si>
  <si>
    <t>It is described below.</t>
  </si>
  <si>
    <t>The Z Score is a predictor. All predictors are subject to two types of errors:</t>
  </si>
  <si>
    <r>
      <t xml:space="preserve">(a) </t>
    </r>
    <r>
      <rPr>
        <b/>
        <u/>
        <sz val="12"/>
        <color indexed="12"/>
        <rFont val="Times New Roman"/>
        <family val="1"/>
      </rPr>
      <t>False positives</t>
    </r>
    <r>
      <rPr>
        <b/>
        <sz val="12"/>
        <color indexed="12"/>
        <rFont val="Times New Roman"/>
        <family val="1"/>
      </rPr>
      <t xml:space="preserve"> - when a firm predicted to remain solvent in fact becomes bankrupt.</t>
    </r>
  </si>
  <si>
    <r>
      <t xml:space="preserve">(b) </t>
    </r>
    <r>
      <rPr>
        <b/>
        <u/>
        <sz val="12"/>
        <color indexed="12"/>
        <rFont val="Times New Roman"/>
        <family val="1"/>
      </rPr>
      <t>False negatives</t>
    </r>
    <r>
      <rPr>
        <b/>
        <sz val="12"/>
        <color indexed="12"/>
        <rFont val="Times New Roman"/>
        <family val="1"/>
      </rPr>
      <t xml:space="preserve"> - when a firm predicted to become bankrupt in fact remains solvent .</t>
    </r>
  </si>
  <si>
    <t>The error rates for the Z Score have been found to be as follows:</t>
  </si>
  <si>
    <t>Years before</t>
  </si>
  <si>
    <t>False</t>
  </si>
  <si>
    <t>Bankruptcy</t>
  </si>
  <si>
    <t>Positives</t>
  </si>
  <si>
    <t>Negatives</t>
  </si>
  <si>
    <t xml:space="preserve">Given the inherent difficulties of predicting future events, these error rates are quite low, and the Z Score is regarded as a </t>
  </si>
  <si>
    <t>reasonably reliable predictor.</t>
  </si>
  <si>
    <t>The Z Score is calculated by the following formula:</t>
  </si>
  <si>
    <t>(Working Capital is Current Assets less Current Liabilities)</t>
  </si>
  <si>
    <t>The Z Score indicates the following future events:</t>
  </si>
  <si>
    <t>Value of Z</t>
  </si>
  <si>
    <t>Prediction</t>
  </si>
  <si>
    <t>Above 2.99</t>
  </si>
  <si>
    <t>Solvency</t>
  </si>
  <si>
    <t>1.81 - 2.99</t>
  </si>
  <si>
    <t>Gray Area</t>
  </si>
  <si>
    <t>Below 1.81</t>
  </si>
  <si>
    <t>$millions</t>
  </si>
  <si>
    <t>Ratios</t>
  </si>
  <si>
    <t xml:space="preserve">Times the </t>
  </si>
  <si>
    <t>Value</t>
  </si>
  <si>
    <t>Factor</t>
  </si>
  <si>
    <t>Equals</t>
  </si>
  <si>
    <t>Working Capital</t>
  </si>
  <si>
    <t>Working Capital/Total Assets</t>
  </si>
  <si>
    <t>Retained Earnings</t>
  </si>
  <si>
    <t>Retained Earnings/Total Assets</t>
  </si>
  <si>
    <t>EBIT/Total Assets</t>
  </si>
  <si>
    <t>Equity at Market</t>
  </si>
  <si>
    <t>Equity at Market/Debt</t>
  </si>
  <si>
    <t>Long-term Debt</t>
  </si>
  <si>
    <t>Z Score</t>
  </si>
  <si>
    <t>1.81 - 2.68 suggests bankruptcy, and 2.68 - 2.99 suggests solvency.</t>
  </si>
  <si>
    <t xml:space="preserve">Z  = </t>
  </si>
  <si>
    <t>times Working Capital/Total Assets plus</t>
  </si>
  <si>
    <t>times Retained Earnings/Total Assets plus</t>
  </si>
  <si>
    <t>times EBIT/Total Assets plus</t>
  </si>
  <si>
    <t>times Equity at Market Value/Debt plus</t>
  </si>
  <si>
    <t>times Sales/Total Assets</t>
  </si>
  <si>
    <t>From the W Balance Sheet:</t>
  </si>
  <si>
    <t xml:space="preserve">Result: with a Z Score of  </t>
  </si>
  <si>
    <t>W appears to be highly solvent.</t>
  </si>
  <si>
    <t>But, which is which?  Not so easy to say, is it?  But here are some clues:</t>
  </si>
  <si>
    <t xml:space="preserve">We recognize Dell Computer. But who are the other four companies?  They are: Suntrust Banks, </t>
  </si>
  <si>
    <t xml:space="preserve">Albertsons (the supermarket chain), Toyota, and Florida Power and Light.  </t>
  </si>
  <si>
    <t xml:space="preserve">When we discussed DuPont Analysis and corporate strategy, we noted that Return on Equity was the product </t>
  </si>
  <si>
    <t>of the following three financial ratios:</t>
  </si>
  <si>
    <t xml:space="preserve">Different companies have different financial ratios. So Return on Equity for any one company is the product of </t>
  </si>
  <si>
    <t>three  ratios which may be quite different in value than the same three ratios for a different company. For example,</t>
  </si>
  <si>
    <t>here are the  three ratios for five individual companies in various industries.</t>
  </si>
  <si>
    <t>Net Income/Total Revenue x</t>
  </si>
  <si>
    <t>Total Revenue/Total Assets x</t>
  </si>
  <si>
    <t>Total Assets/Equity =</t>
  </si>
  <si>
    <t>Banks: very highly levered (TA/E), and extremely capital intensive (TR/TA).</t>
  </si>
  <si>
    <t xml:space="preserve">Supermarkets: narrow profit margins (NI/TR), but fast asset turnover (TR/TA).     </t>
  </si>
  <si>
    <t>Auto manufacturers: capital intensive (TR/TA), and not excessively leveraged (TA/E).</t>
  </si>
  <si>
    <t>Electric utilities: very capital intensive (TR/TA), and large profit margins (NI/TR).</t>
  </si>
  <si>
    <t>Common Stock: Market to Book</t>
  </si>
  <si>
    <t>Market to Book</t>
  </si>
  <si>
    <t>No LT Debt</t>
  </si>
  <si>
    <t>No Interest</t>
  </si>
  <si>
    <t>Inverse of E/P = P/E</t>
  </si>
  <si>
    <t>Rough check on accuracy of DuPont E/P</t>
  </si>
  <si>
    <t>EBIT/Total NonCurrent Liabilities + Total Equity</t>
  </si>
  <si>
    <t xml:space="preserve">EBIT/Total NonCurrent Liabilities </t>
  </si>
  <si>
    <t>+ Total Equity (Raw earning power)</t>
  </si>
  <si>
    <t xml:space="preserve">Common Stock </t>
  </si>
  <si>
    <t>Total Common Equity</t>
  </si>
  <si>
    <t>Common Stock</t>
  </si>
  <si>
    <t>DuPont results closely match actual P/E</t>
  </si>
  <si>
    <t>Note:</t>
  </si>
  <si>
    <t xml:space="preserve">You can put your cursor on all numbers </t>
  </si>
  <si>
    <t xml:space="preserve">in this worksheet and see: </t>
  </si>
  <si>
    <t>a) where those numbers came from;</t>
  </si>
  <si>
    <t>b) how calculated amounts were derived.</t>
  </si>
  <si>
    <t>c) except for the numbers in the financial</t>
  </si>
  <si>
    <t xml:space="preserve">    statements, which were simply copied</t>
  </si>
  <si>
    <t xml:space="preserve">    from the actual financial statements.</t>
  </si>
  <si>
    <t>Further, all derived numbers are shown by</t>
  </si>
  <si>
    <t>their cell references, so that any changes to</t>
  </si>
  <si>
    <t>the financial statement numbers will be</t>
  </si>
  <si>
    <t xml:space="preserve">automatically reflected in the numbers </t>
  </si>
  <si>
    <t>derived from financial statement numbers.</t>
  </si>
  <si>
    <t>These practices should always be adopted</t>
  </si>
  <si>
    <t>when using Excel spreadsheets.</t>
  </si>
  <si>
    <t xml:space="preserve">in the above table and see: </t>
  </si>
  <si>
    <t>Cash from Operations as % of Investing</t>
  </si>
  <si>
    <t>Cash Flow</t>
  </si>
  <si>
    <t>Cash from Operations/Net Income</t>
  </si>
  <si>
    <t>Cash from Operations/Investing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</si>
</sst>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7" formatCode="0.0%"/>
    <numFmt numFmtId="168" formatCode="0.0"/>
    <numFmt numFmtId="170" formatCode="#,##0.0"/>
    <numFmt numFmtId="171" formatCode="&quot;$&quot;#,##0"/>
  </numFmts>
  <fonts count="52">
    <font>
      <sz val="12"/>
      <name val="Times New Roman"/>
    </font>
    <font>
      <sz val="12"/>
      <name val="Times New Roman"/>
    </font>
    <font>
      <sz val="8"/>
      <name val="Tahoma"/>
      <family val="2"/>
    </font>
    <font>
      <b/>
      <sz val="8.5"/>
      <color indexed="9"/>
      <name val="Tahoma"/>
      <family val="2"/>
    </font>
    <font>
      <b/>
      <sz val="8"/>
      <name val="Tahoma"/>
      <family val="2"/>
    </font>
    <font>
      <b/>
      <sz val="10"/>
      <color indexed="23"/>
      <name val="Arial"/>
      <family val="2"/>
    </font>
    <font>
      <b/>
      <u/>
      <sz val="12"/>
      <name val="Times New Roman"/>
      <family val="1"/>
    </font>
    <font>
      <u/>
      <sz val="12"/>
      <name val="Times New Roman"/>
    </font>
    <font>
      <sz val="9"/>
      <name val="Times New Roman"/>
    </font>
    <font>
      <b/>
      <u/>
      <sz val="8.5"/>
      <color indexed="9"/>
      <name val="Tahoma"/>
      <family val="2"/>
    </font>
    <font>
      <b/>
      <u/>
      <sz val="9"/>
      <color indexed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/>
      <sz val="11"/>
      <color indexed="49"/>
      <name val="Arial"/>
      <family val="2"/>
    </font>
    <font>
      <b/>
      <u/>
      <sz val="10"/>
      <color indexed="23"/>
      <name val="Arial"/>
      <family val="2"/>
    </font>
    <font>
      <b/>
      <sz val="8"/>
      <color indexed="9"/>
      <name val="Tahoma"/>
      <family val="2"/>
    </font>
    <font>
      <b/>
      <u/>
      <sz val="8"/>
      <color indexed="9"/>
      <name val="Tahoma"/>
      <family val="2"/>
    </font>
    <font>
      <u/>
      <sz val="8"/>
      <name val="Tahoma"/>
      <family val="2"/>
    </font>
    <font>
      <b/>
      <u/>
      <sz val="8"/>
      <color indexed="49"/>
      <name val="Tahoma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9"/>
      <name val="Times New Roman"/>
      <family val="1"/>
    </font>
    <font>
      <sz val="8"/>
      <name val="Times New Roman"/>
    </font>
    <font>
      <b/>
      <sz val="10"/>
      <name val="Times New Roman"/>
    </font>
    <font>
      <sz val="12"/>
      <color indexed="8"/>
      <name val="Times New Roman"/>
    </font>
    <font>
      <u/>
      <sz val="12"/>
      <color indexed="12"/>
      <name val="Times New Roman"/>
    </font>
    <font>
      <b/>
      <u/>
      <sz val="10"/>
      <name val="Times New Roman"/>
    </font>
    <font>
      <b/>
      <u/>
      <sz val="8.5"/>
      <name val="Tahoma"/>
      <family val="2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20"/>
      <name val="Times New Roman"/>
      <family val="1"/>
    </font>
    <font>
      <b/>
      <u/>
      <sz val="14"/>
      <color indexed="20"/>
      <name val="Times New Roman"/>
      <family val="1"/>
    </font>
    <font>
      <sz val="12"/>
      <color indexed="20"/>
      <name val="Times New Roman"/>
      <family val="1"/>
    </font>
    <font>
      <b/>
      <sz val="12"/>
      <color indexed="41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3"/>
      <name val="Times New Roman"/>
      <family val="1"/>
    </font>
    <font>
      <b/>
      <u/>
      <sz val="9"/>
      <color indexed="12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b/>
      <u/>
      <sz val="12"/>
      <color indexed="18"/>
      <name val="Times New Roman"/>
    </font>
    <font>
      <b/>
      <sz val="12"/>
      <color indexed="18"/>
      <name val="Times New Roman"/>
    </font>
    <font>
      <sz val="12"/>
      <color indexed="18"/>
      <name val="Times New Roman"/>
    </font>
    <font>
      <b/>
      <sz val="8"/>
      <color indexed="18"/>
      <name val="Tahoma"/>
      <family val="2"/>
    </font>
    <font>
      <b/>
      <sz val="12"/>
      <color indexed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31"/>
      </right>
      <top style="thin">
        <color indexed="22"/>
      </top>
      <bottom style="thin">
        <color indexed="22"/>
      </bottom>
      <diagonal/>
    </border>
    <border>
      <left/>
      <right style="medium">
        <color indexed="31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31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31"/>
      </right>
      <top style="thin">
        <color indexed="22"/>
      </top>
      <bottom/>
      <diagonal/>
    </border>
    <border>
      <left/>
      <right style="medium">
        <color indexed="31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3" fillId="2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4" fontId="0" fillId="0" borderId="0" xfId="0" applyNumberFormat="1"/>
    <xf numFmtId="0" fontId="3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4" fontId="4" fillId="3" borderId="0" xfId="0" applyNumberFormat="1" applyFont="1" applyFill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4" fontId="4" fillId="3" borderId="3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10" fontId="0" fillId="0" borderId="0" xfId="0" applyNumberFormat="1"/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right" wrapText="1"/>
    </xf>
    <xf numFmtId="2" fontId="2" fillId="3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0" fillId="0" borderId="0" xfId="0" applyNumberFormat="1"/>
    <xf numFmtId="4" fontId="2" fillId="3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wrapText="1"/>
    </xf>
    <xf numFmtId="4" fontId="8" fillId="0" borderId="0" xfId="0" applyNumberFormat="1" applyFont="1"/>
    <xf numFmtId="0" fontId="8" fillId="0" borderId="0" xfId="0" applyFont="1"/>
    <xf numFmtId="167" fontId="8" fillId="0" borderId="0" xfId="0" applyNumberFormat="1" applyFont="1"/>
    <xf numFmtId="0" fontId="7" fillId="0" borderId="0" xfId="0" applyFont="1"/>
    <xf numFmtId="168" fontId="0" fillId="0" borderId="0" xfId="0" applyNumberFormat="1"/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167" fontId="8" fillId="0" borderId="0" xfId="0" applyNumberFormat="1" applyFont="1" applyProtection="1">
      <protection locked="0"/>
    </xf>
    <xf numFmtId="1" fontId="9" fillId="2" borderId="1" xfId="0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wrapText="1"/>
    </xf>
    <xf numFmtId="16" fontId="9" fillId="2" borderId="0" xfId="0" applyNumberFormat="1" applyFont="1" applyFill="1" applyAlignment="1">
      <alignment horizontal="right" wrapText="1"/>
    </xf>
    <xf numFmtId="0" fontId="9" fillId="2" borderId="0" xfId="0" applyNumberFormat="1" applyFont="1" applyFill="1" applyAlignment="1">
      <alignment horizontal="right" wrapText="1"/>
    </xf>
    <xf numFmtId="0" fontId="10" fillId="2" borderId="0" xfId="0" applyNumberFormat="1" applyFont="1" applyFill="1" applyAlignment="1">
      <alignment horizontal="center"/>
    </xf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4" fontId="2" fillId="3" borderId="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4" fillId="3" borderId="1" xfId="0" applyNumberFormat="1" applyFont="1" applyFill="1" applyBorder="1" applyAlignment="1" applyProtection="1">
      <alignment horizontal="right" wrapText="1"/>
      <protection locked="0"/>
    </xf>
    <xf numFmtId="4" fontId="4" fillId="3" borderId="2" xfId="0" applyNumberFormat="1" applyFont="1" applyFill="1" applyBorder="1" applyAlignment="1" applyProtection="1">
      <alignment horizontal="right" wrapText="1"/>
      <protection locked="0"/>
    </xf>
    <xf numFmtId="3" fontId="8" fillId="0" borderId="0" xfId="0" applyNumberFormat="1" applyFont="1" applyProtection="1">
      <protection locked="0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vertical="top" wrapText="1"/>
    </xf>
    <xf numFmtId="167" fontId="11" fillId="0" borderId="0" xfId="0" applyNumberFormat="1" applyFont="1"/>
    <xf numFmtId="0" fontId="12" fillId="0" borderId="0" xfId="0" applyFont="1"/>
    <xf numFmtId="0" fontId="11" fillId="0" borderId="0" xfId="0" applyFont="1"/>
    <xf numFmtId="4" fontId="2" fillId="0" borderId="1" xfId="0" applyNumberFormat="1" applyFont="1" applyBorder="1" applyAlignment="1">
      <alignment horizontal="left" wrapText="1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center" wrapText="1"/>
      <protection locked="0"/>
    </xf>
    <xf numFmtId="1" fontId="9" fillId="2" borderId="2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Alignment="1">
      <alignment horizontal="left" wrapText="1"/>
    </xf>
    <xf numFmtId="1" fontId="16" fillId="2" borderId="1" xfId="0" applyNumberFormat="1" applyFont="1" applyFill="1" applyBorder="1" applyAlignment="1">
      <alignment horizontal="center" wrapText="1"/>
    </xf>
    <xf numFmtId="1" fontId="16" fillId="2" borderId="2" xfId="0" applyNumberFormat="1" applyFont="1" applyFill="1" applyBorder="1" applyAlignment="1">
      <alignment horizontal="center" wrapText="1"/>
    </xf>
    <xf numFmtId="16" fontId="16" fillId="2" borderId="0" xfId="0" applyNumberFormat="1" applyFont="1" applyFill="1" applyAlignment="1">
      <alignment horizontal="right" wrapText="1"/>
    </xf>
    <xf numFmtId="0" fontId="16" fillId="2" borderId="0" xfId="0" applyNumberFormat="1" applyFont="1" applyFill="1" applyAlignment="1">
      <alignment horizontal="right" wrapText="1"/>
    </xf>
    <xf numFmtId="4" fontId="2" fillId="0" borderId="1" xfId="0" applyNumberFormat="1" applyFont="1" applyBorder="1" applyAlignment="1" applyProtection="1">
      <alignment horizontal="left" wrapText="1"/>
      <protection locked="0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167" fontId="2" fillId="0" borderId="0" xfId="0" applyNumberFormat="1" applyFont="1" applyProtection="1">
      <protection locked="0"/>
    </xf>
    <xf numFmtId="4" fontId="4" fillId="0" borderId="1" xfId="0" applyNumberFormat="1" applyFont="1" applyBorder="1" applyAlignment="1" applyProtection="1">
      <alignment horizontal="left" wrapText="1"/>
      <protection locked="0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0" fontId="2" fillId="0" borderId="0" xfId="0" applyFont="1"/>
    <xf numFmtId="4" fontId="2" fillId="0" borderId="0" xfId="0" applyNumberFormat="1" applyFont="1" applyBorder="1" applyAlignment="1" applyProtection="1">
      <alignment horizontal="lef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0" xfId="0" applyNumberFormat="1" applyFont="1" applyProtection="1">
      <protection locked="0"/>
    </xf>
    <xf numFmtId="0" fontId="16" fillId="2" borderId="0" xfId="0" applyNumberFormat="1" applyFont="1" applyFill="1" applyAlignment="1">
      <alignment horizontal="center"/>
    </xf>
    <xf numFmtId="4" fontId="2" fillId="0" borderId="0" xfId="0" applyNumberFormat="1" applyFont="1"/>
    <xf numFmtId="168" fontId="2" fillId="0" borderId="0" xfId="0" applyNumberFormat="1" applyFont="1"/>
    <xf numFmtId="4" fontId="2" fillId="0" borderId="0" xfId="0" applyNumberFormat="1" applyFont="1" applyAlignment="1" applyProtection="1">
      <alignment horizontal="left" wrapText="1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applyProtection="1">
      <alignment horizontal="left" wrapText="1"/>
      <protection locked="0"/>
    </xf>
    <xf numFmtId="4" fontId="4" fillId="0" borderId="0" xfId="0" applyNumberFormat="1" applyFont="1" applyAlignment="1" applyProtection="1">
      <alignment horizontal="right" wrapText="1"/>
      <protection locked="0"/>
    </xf>
    <xf numFmtId="4" fontId="2" fillId="0" borderId="0" xfId="0" applyNumberFormat="1" applyFont="1" applyAlignment="1">
      <alignment horizontal="center" vertical="top" wrapText="1"/>
    </xf>
    <xf numFmtId="167" fontId="2" fillId="0" borderId="0" xfId="0" applyNumberFormat="1" applyFont="1"/>
    <xf numFmtId="4" fontId="2" fillId="0" borderId="0" xfId="0" applyNumberFormat="1" applyFont="1" applyAlignment="1">
      <alignment vertical="top" wrapText="1"/>
    </xf>
    <xf numFmtId="167" fontId="4" fillId="0" borderId="0" xfId="0" applyNumberFormat="1" applyFont="1"/>
    <xf numFmtId="4" fontId="2" fillId="0" borderId="0" xfId="0" applyNumberFormat="1" applyFont="1" applyAlignment="1" applyProtection="1">
      <alignment horizontal="left" vertical="center" wrapText="1"/>
      <protection locked="0"/>
    </xf>
    <xf numFmtId="3" fontId="2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0" fontId="13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4" fontId="17" fillId="0" borderId="0" xfId="0" applyNumberFormat="1" applyFont="1" applyAlignment="1" applyProtection="1">
      <alignment wrapText="1"/>
      <protection locked="0"/>
    </xf>
    <xf numFmtId="0" fontId="18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67" fontId="21" fillId="0" borderId="0" xfId="0" applyNumberFormat="1" applyFont="1" applyAlignment="1" applyProtection="1">
      <alignment horizontal="center"/>
      <protection locked="0"/>
    </xf>
    <xf numFmtId="0" fontId="19" fillId="0" borderId="0" xfId="0" applyFont="1"/>
    <xf numFmtId="0" fontId="19" fillId="3" borderId="0" xfId="0" applyFont="1" applyFill="1" applyBorder="1" applyAlignment="1">
      <alignment horizontal="left" wrapText="1"/>
    </xf>
    <xf numFmtId="3" fontId="2" fillId="3" borderId="0" xfId="0" applyNumberFormat="1" applyFont="1" applyFill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0" fillId="3" borderId="0" xfId="0" applyNumberFormat="1" applyFill="1" applyAlignment="1" applyProtection="1">
      <alignment vertical="top" wrapText="1"/>
      <protection locked="0"/>
    </xf>
    <xf numFmtId="3" fontId="0" fillId="3" borderId="3" xfId="0" applyNumberFormat="1" applyFill="1" applyBorder="1" applyAlignment="1" applyProtection="1">
      <alignment vertical="top" wrapText="1"/>
      <protection locked="0"/>
    </xf>
    <xf numFmtId="170" fontId="2" fillId="3" borderId="0" xfId="0" applyNumberFormat="1" applyFont="1" applyFill="1" applyAlignment="1" applyProtection="1">
      <alignment horizontal="right" wrapText="1"/>
      <protection locked="0"/>
    </xf>
    <xf numFmtId="170" fontId="22" fillId="3" borderId="0" xfId="0" applyNumberFormat="1" applyFont="1" applyFill="1" applyAlignment="1" applyProtection="1">
      <alignment horizontal="right" vertical="center" wrapText="1"/>
      <protection locked="0"/>
    </xf>
    <xf numFmtId="0" fontId="2" fillId="3" borderId="0" xfId="0" applyFont="1" applyFill="1" applyAlignment="1">
      <alignment horizontal="left" vertical="center" wrapText="1"/>
    </xf>
    <xf numFmtId="170" fontId="2" fillId="0" borderId="0" xfId="0" applyNumberFormat="1" applyFont="1" applyAlignment="1" applyProtection="1">
      <alignment horizontal="right" wrapText="1"/>
      <protection locked="0"/>
    </xf>
    <xf numFmtId="168" fontId="2" fillId="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5" fillId="0" borderId="0" xfId="1" applyAlignment="1" applyProtection="1">
      <alignment horizontal="center" wrapText="1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 horizontal="right"/>
    </xf>
    <xf numFmtId="10" fontId="24" fillId="0" borderId="0" xfId="0" applyNumberFormat="1" applyFont="1" applyAlignment="1">
      <alignment horizontal="right"/>
    </xf>
    <xf numFmtId="0" fontId="25" fillId="0" borderId="0" xfId="1" applyAlignment="1" applyProtection="1">
      <alignment vertical="top" wrapText="1"/>
    </xf>
    <xf numFmtId="0" fontId="25" fillId="0" borderId="0" xfId="1" applyFont="1" applyAlignment="1" applyProtection="1">
      <alignment horizontal="center" wrapText="1"/>
    </xf>
    <xf numFmtId="0" fontId="0" fillId="0" borderId="0" xfId="0" applyAlignment="1">
      <alignment horizontal="left" wrapText="1"/>
    </xf>
    <xf numFmtId="0" fontId="20" fillId="0" borderId="0" xfId="0" applyFont="1"/>
    <xf numFmtId="0" fontId="6" fillId="0" borderId="0" xfId="0" applyFont="1" applyFill="1" applyAlignment="1">
      <alignment horizontal="center"/>
    </xf>
    <xf numFmtId="1" fontId="27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168" fontId="0" fillId="4" borderId="0" xfId="0" applyNumberFormat="1" applyFill="1"/>
    <xf numFmtId="167" fontId="0" fillId="4" borderId="0" xfId="0" applyNumberFormat="1" applyFill="1"/>
    <xf numFmtId="2" fontId="0" fillId="4" borderId="0" xfId="0" applyNumberFormat="1" applyFill="1" applyProtection="1">
      <protection locked="0"/>
    </xf>
    <xf numFmtId="0" fontId="25" fillId="4" borderId="0" xfId="1" applyFont="1" applyFill="1" applyAlignment="1" applyProtection="1">
      <alignment horizontal="center" wrapText="1"/>
    </xf>
    <xf numFmtId="0" fontId="24" fillId="4" borderId="0" xfId="0" applyFont="1" applyFill="1" applyAlignment="1">
      <alignment horizontal="right"/>
    </xf>
    <xf numFmtId="3" fontId="24" fillId="4" borderId="0" xfId="0" applyNumberFormat="1" applyFont="1" applyFill="1" applyAlignment="1">
      <alignment horizontal="right"/>
    </xf>
    <xf numFmtId="10" fontId="24" fillId="4" borderId="0" xfId="0" applyNumberFormat="1" applyFont="1" applyFill="1" applyAlignment="1">
      <alignment horizontal="right"/>
    </xf>
    <xf numFmtId="0" fontId="2" fillId="0" borderId="0" xfId="0" applyFont="1" applyFill="1"/>
    <xf numFmtId="16" fontId="16" fillId="0" borderId="0" xfId="0" applyNumberFormat="1" applyFont="1" applyFill="1" applyAlignment="1">
      <alignment horizontal="right" wrapText="1"/>
    </xf>
    <xf numFmtId="0" fontId="16" fillId="0" borderId="0" xfId="0" applyNumberFormat="1" applyFont="1" applyFill="1" applyAlignment="1">
      <alignment horizontal="right" wrapText="1"/>
    </xf>
    <xf numFmtId="0" fontId="16" fillId="0" borderId="0" xfId="0" applyNumberFormat="1" applyFont="1" applyFill="1" applyAlignment="1">
      <alignment horizontal="center"/>
    </xf>
    <xf numFmtId="0" fontId="25" fillId="5" borderId="0" xfId="1" applyFont="1" applyFill="1" applyAlignment="1" applyProtection="1">
      <alignment horizontal="center" wrapText="1"/>
    </xf>
    <xf numFmtId="0" fontId="24" fillId="5" borderId="0" xfId="0" applyFont="1" applyFill="1" applyAlignment="1">
      <alignment horizontal="right"/>
    </xf>
    <xf numFmtId="3" fontId="24" fillId="5" borderId="0" xfId="0" applyNumberFormat="1" applyFont="1" applyFill="1" applyAlignment="1">
      <alignment horizontal="right"/>
    </xf>
    <xf numFmtId="10" fontId="24" fillId="5" borderId="0" xfId="0" applyNumberFormat="1" applyFont="1" applyFill="1" applyAlignment="1">
      <alignment horizontal="right"/>
    </xf>
    <xf numFmtId="1" fontId="27" fillId="5" borderId="1" xfId="0" applyNumberFormat="1" applyFont="1" applyFill="1" applyBorder="1" applyAlignment="1">
      <alignment horizontal="center" wrapText="1"/>
    </xf>
    <xf numFmtId="0" fontId="0" fillId="5" borderId="0" xfId="0" applyFill="1"/>
    <xf numFmtId="168" fontId="0" fillId="5" borderId="0" xfId="0" applyNumberFormat="1" applyFill="1"/>
    <xf numFmtId="0" fontId="0" fillId="0" borderId="0" xfId="0" applyFill="1"/>
    <xf numFmtId="0" fontId="12" fillId="0" borderId="0" xfId="0" applyFont="1" applyFill="1"/>
    <xf numFmtId="0" fontId="0" fillId="6" borderId="0" xfId="0" applyFill="1"/>
    <xf numFmtId="0" fontId="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5" fillId="0" borderId="0" xfId="0" applyFont="1" applyFill="1"/>
    <xf numFmtId="0" fontId="29" fillId="0" borderId="0" xfId="0" applyFont="1" applyFill="1" applyAlignment="1">
      <alignment horizontal="center"/>
    </xf>
    <xf numFmtId="4" fontId="12" fillId="0" borderId="0" xfId="0" applyNumberFormat="1" applyFont="1" applyFill="1"/>
    <xf numFmtId="170" fontId="12" fillId="0" borderId="0" xfId="0" applyNumberFormat="1" applyFont="1" applyFill="1"/>
    <xf numFmtId="170" fontId="0" fillId="0" borderId="0" xfId="0" applyNumberFormat="1" applyFill="1"/>
    <xf numFmtId="0" fontId="36" fillId="0" borderId="0" xfId="0" applyFont="1" applyFill="1"/>
    <xf numFmtId="49" fontId="28" fillId="0" borderId="0" xfId="0" applyNumberFormat="1" applyFont="1" applyFill="1" applyAlignment="1" applyProtection="1">
      <alignment horizontal="center"/>
      <protection locked="0"/>
    </xf>
    <xf numFmtId="0" fontId="37" fillId="0" borderId="0" xfId="0" applyFont="1" applyFill="1"/>
    <xf numFmtId="0" fontId="38" fillId="0" borderId="0" xfId="0" applyFont="1" applyFill="1"/>
    <xf numFmtId="9" fontId="28" fillId="0" borderId="0" xfId="0" applyNumberFormat="1" applyFont="1" applyFill="1" applyAlignment="1">
      <alignment horizontal="center"/>
    </xf>
    <xf numFmtId="0" fontId="39" fillId="0" borderId="0" xfId="0" applyFont="1" applyFill="1"/>
    <xf numFmtId="4" fontId="28" fillId="0" borderId="0" xfId="0" applyNumberFormat="1" applyFont="1" applyFill="1" applyAlignment="1">
      <alignment horizontal="center"/>
    </xf>
    <xf numFmtId="170" fontId="28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40" fillId="0" borderId="0" xfId="0" applyFont="1" applyFill="1"/>
    <xf numFmtId="0" fontId="42" fillId="0" borderId="0" xfId="0" applyFont="1" applyFill="1"/>
    <xf numFmtId="0" fontId="43" fillId="0" borderId="0" xfId="0" applyFont="1" applyFill="1"/>
    <xf numFmtId="171" fontId="28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171" fontId="40" fillId="0" borderId="0" xfId="0" applyNumberFormat="1" applyFont="1" applyFill="1" applyAlignment="1">
      <alignment horizontal="center"/>
    </xf>
    <xf numFmtId="170" fontId="31" fillId="0" borderId="0" xfId="0" applyNumberFormat="1" applyFont="1" applyFill="1" applyAlignment="1">
      <alignment horizontal="center"/>
    </xf>
    <xf numFmtId="0" fontId="44" fillId="0" borderId="0" xfId="0" applyFont="1" applyFill="1"/>
    <xf numFmtId="170" fontId="29" fillId="0" borderId="0" xfId="0" applyNumberFormat="1" applyFont="1" applyFill="1" applyAlignment="1">
      <alignment horizontal="center"/>
    </xf>
    <xf numFmtId="0" fontId="45" fillId="0" borderId="0" xfId="0" applyFont="1" applyFill="1"/>
    <xf numFmtId="0" fontId="30" fillId="0" borderId="0" xfId="0" applyFont="1"/>
    <xf numFmtId="2" fontId="28" fillId="0" borderId="0" xfId="0" applyNumberFormat="1" applyFont="1" applyFill="1" applyAlignment="1">
      <alignment horizontal="center"/>
    </xf>
    <xf numFmtId="2" fontId="28" fillId="0" borderId="0" xfId="0" applyNumberFormat="1" applyFont="1" applyFill="1"/>
    <xf numFmtId="167" fontId="28" fillId="0" borderId="0" xfId="0" applyNumberFormat="1" applyFont="1" applyFill="1"/>
    <xf numFmtId="4" fontId="1" fillId="0" borderId="0" xfId="0" applyNumberFormat="1" applyFont="1" applyAlignment="1">
      <alignment horizontal="left" vertical="top" wrapText="1"/>
    </xf>
    <xf numFmtId="167" fontId="8" fillId="0" borderId="0" xfId="0" applyNumberFormat="1" applyFont="1" applyProtection="1"/>
    <xf numFmtId="4" fontId="2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168" fontId="0" fillId="5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67" fontId="46" fillId="5" borderId="0" xfId="0" applyNumberFormat="1" applyFont="1" applyFill="1" applyAlignment="1" applyProtection="1">
      <protection locked="0"/>
    </xf>
    <xf numFmtId="167" fontId="0" fillId="4" borderId="0" xfId="0" applyNumberFormat="1" applyFill="1" applyAlignment="1"/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0" fillId="4" borderId="0" xfId="0" applyFill="1" applyAlignment="1"/>
    <xf numFmtId="2" fontId="0" fillId="5" borderId="0" xfId="0" applyNumberFormat="1" applyFill="1" applyAlignment="1" applyProtection="1">
      <alignment horizontal="center"/>
    </xf>
    <xf numFmtId="2" fontId="0" fillId="5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47" fillId="7" borderId="0" xfId="0" applyFont="1" applyFill="1"/>
    <xf numFmtId="0" fontId="48" fillId="7" borderId="0" xfId="0" applyFont="1" applyFill="1"/>
    <xf numFmtId="0" fontId="49" fillId="7" borderId="0" xfId="0" applyFont="1" applyFill="1"/>
    <xf numFmtId="8" fontId="49" fillId="7" borderId="0" xfId="0" applyNumberFormat="1" applyFont="1" applyFill="1"/>
    <xf numFmtId="4" fontId="50" fillId="7" borderId="1" xfId="0" applyNumberFormat="1" applyFont="1" applyFill="1" applyBorder="1" applyAlignment="1">
      <alignment horizontal="right" wrapText="1"/>
    </xf>
    <xf numFmtId="4" fontId="50" fillId="7" borderId="1" xfId="0" applyNumberFormat="1" applyFont="1" applyFill="1" applyBorder="1" applyAlignment="1" applyProtection="1">
      <alignment horizontal="right" wrapText="1"/>
      <protection locked="0"/>
    </xf>
    <xf numFmtId="0" fontId="51" fillId="7" borderId="0" xfId="0" applyFont="1" applyFill="1"/>
    <xf numFmtId="0" fontId="49" fillId="0" borderId="0" xfId="0" applyFont="1" applyFill="1"/>
    <xf numFmtId="8" fontId="49" fillId="0" borderId="0" xfId="0" applyNumberFormat="1" applyFont="1" applyFill="1"/>
    <xf numFmtId="10" fontId="0" fillId="5" borderId="0" xfId="0" applyNumberFormat="1" applyFill="1"/>
    <xf numFmtId="10" fontId="0" fillId="4" borderId="0" xfId="0" applyNumberFormat="1" applyFill="1"/>
    <xf numFmtId="10" fontId="0" fillId="0" borderId="0" xfId="0" applyNumberFormat="1" applyFill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4" fillId="3" borderId="0" xfId="0" applyFont="1" applyFill="1" applyAlignment="1">
      <alignment wrapText="1"/>
    </xf>
    <xf numFmtId="0" fontId="14" fillId="3" borderId="3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3" xfId="0" applyFont="1" applyFill="1" applyBorder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wrapText="1"/>
    </xf>
    <xf numFmtId="0" fontId="0" fillId="3" borderId="5" xfId="0" applyFill="1" applyBorder="1"/>
    <xf numFmtId="0" fontId="0" fillId="3" borderId="11" xfId="0" applyFill="1" applyBorder="1"/>
    <xf numFmtId="4" fontId="2" fillId="3" borderId="6" xfId="0" applyNumberFormat="1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" fillId="0" borderId="5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8" fillId="3" borderId="0" xfId="0" applyFont="1" applyFill="1" applyAlignment="1">
      <alignment wrapText="1"/>
    </xf>
    <xf numFmtId="0" fontId="18" fillId="3" borderId="3" xfId="0" applyFont="1" applyFill="1" applyBorder="1" applyAlignment="1">
      <alignment wrapText="1"/>
    </xf>
    <xf numFmtId="4" fontId="2" fillId="0" borderId="0" xfId="0" applyNumberFormat="1" applyFont="1" applyProtection="1">
      <protection locked="0"/>
    </xf>
    <xf numFmtId="4" fontId="17" fillId="0" borderId="0" xfId="0" applyNumberFormat="1" applyFont="1" applyAlignment="1" applyProtection="1">
      <alignment wrapText="1"/>
      <protection locked="0"/>
    </xf>
    <xf numFmtId="0" fontId="17" fillId="0" borderId="5" xfId="0" applyFont="1" applyBorder="1" applyAlignment="1">
      <alignment horizontal="center"/>
    </xf>
    <xf numFmtId="4" fontId="2" fillId="0" borderId="6" xfId="0" applyNumberFormat="1" applyFont="1" applyBorder="1" applyAlignment="1" applyProtection="1">
      <alignment wrapText="1"/>
      <protection locked="0"/>
    </xf>
    <xf numFmtId="4" fontId="2" fillId="0" borderId="7" xfId="0" applyNumberFormat="1" applyFont="1" applyBorder="1" applyAlignment="1" applyProtection="1">
      <alignment wrapText="1"/>
      <protection locked="0"/>
    </xf>
    <xf numFmtId="4" fontId="2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4" fontId="1" fillId="0" borderId="0" xfId="0" applyNumberFormat="1" applyFont="1" applyAlignment="1">
      <alignment horizontal="left" vertical="top" wrapText="1"/>
    </xf>
    <xf numFmtId="0" fontId="25" fillId="0" borderId="0" xfId="1" applyAlignment="1" applyProtection="1">
      <alignment horizontal="left" vertical="top" wrapText="1"/>
    </xf>
    <xf numFmtId="4" fontId="19" fillId="3" borderId="4" xfId="0" applyNumberFormat="1" applyFont="1" applyFill="1" applyBorder="1" applyAlignment="1">
      <alignment horizontal="left" wrapText="1"/>
    </xf>
    <xf numFmtId="4" fontId="19" fillId="3" borderId="0" xfId="0" applyNumberFormat="1" applyFont="1" applyFill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4" borderId="5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5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finance.yahoo.com/q?s=WMT" TargetMode="External"/><Relationship Id="rId7" Type="http://schemas.openxmlformats.org/officeDocument/2006/relationships/hyperlink" Target="http://finance.yahoo.com/q/in?s=WAG" TargetMode="External"/><Relationship Id="rId2" Type="http://schemas.openxmlformats.org/officeDocument/2006/relationships/hyperlink" Target="http://finance.yahoo.com/q?s=RAD" TargetMode="External"/><Relationship Id="rId1" Type="http://schemas.openxmlformats.org/officeDocument/2006/relationships/hyperlink" Target="http://finance.yahoo.com/q?s=WAG" TargetMode="External"/><Relationship Id="rId6" Type="http://schemas.openxmlformats.org/officeDocument/2006/relationships/hyperlink" Target="http://finance.yahoo.com/q?s=WMT" TargetMode="External"/><Relationship Id="rId5" Type="http://schemas.openxmlformats.org/officeDocument/2006/relationships/hyperlink" Target="http://finance.yahoo.com/q?s=RAD" TargetMode="External"/><Relationship Id="rId4" Type="http://schemas.openxmlformats.org/officeDocument/2006/relationships/hyperlink" Target="http://finance.yahoo.com/q/in?s=W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P156"/>
  <sheetViews>
    <sheetView topLeftCell="A103" workbookViewId="0">
      <selection activeCell="H108" sqref="H108"/>
    </sheetView>
  </sheetViews>
  <sheetFormatPr defaultRowHeight="15.75"/>
  <cols>
    <col min="1" max="1" width="25.625" customWidth="1"/>
    <col min="7" max="7" width="2.625" customWidth="1"/>
    <col min="8" max="9" width="6.875" customWidth="1"/>
    <col min="10" max="10" width="11.625" customWidth="1"/>
    <col min="11" max="12" width="6" customWidth="1"/>
    <col min="13" max="13" width="2.625" customWidth="1"/>
    <col min="14" max="14" width="15.75" customWidth="1"/>
    <col min="15" max="15" width="7.75" customWidth="1"/>
  </cols>
  <sheetData>
    <row r="1" spans="1:16">
      <c r="A1" s="20" t="s">
        <v>113</v>
      </c>
      <c r="B1" s="220" t="s">
        <v>114</v>
      </c>
      <c r="C1" s="220"/>
      <c r="D1" s="220"/>
      <c r="E1" s="220"/>
      <c r="F1" s="220"/>
      <c r="H1" s="220" t="s">
        <v>114</v>
      </c>
      <c r="I1" s="220"/>
      <c r="J1" s="220"/>
      <c r="K1" s="220"/>
      <c r="L1" s="220"/>
      <c r="N1" s="27" t="s">
        <v>102</v>
      </c>
    </row>
    <row r="2" spans="1:16" ht="22.5">
      <c r="A2" s="1" t="s">
        <v>0</v>
      </c>
      <c r="B2" s="33">
        <v>5</v>
      </c>
      <c r="C2" s="33">
        <v>4</v>
      </c>
      <c r="D2" s="33">
        <v>3</v>
      </c>
      <c r="E2" s="33">
        <v>2</v>
      </c>
      <c r="F2" s="34">
        <v>1</v>
      </c>
      <c r="H2" s="33">
        <v>5</v>
      </c>
      <c r="I2" s="33">
        <v>4</v>
      </c>
      <c r="J2" s="33">
        <v>3</v>
      </c>
      <c r="K2" s="33">
        <v>2</v>
      </c>
      <c r="L2" s="34">
        <v>1</v>
      </c>
    </row>
    <row r="3" spans="1:16">
      <c r="A3" s="22" t="s">
        <v>1</v>
      </c>
      <c r="B3" s="38">
        <v>42201.599999999999</v>
      </c>
      <c r="C3" s="38">
        <v>37508.199999999997</v>
      </c>
      <c r="D3" s="38">
        <v>32505.4</v>
      </c>
      <c r="E3" s="38">
        <v>28681.1</v>
      </c>
      <c r="F3" s="39">
        <v>24623</v>
      </c>
      <c r="G3" s="40"/>
      <c r="H3" s="32">
        <f>B3/B$3</f>
        <v>1</v>
      </c>
      <c r="I3" s="32">
        <f t="shared" ref="I3:L19" si="0">C3/C$3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25"/>
      <c r="N3" s="25" t="s">
        <v>99</v>
      </c>
      <c r="O3" s="185">
        <f>RATE(4,,-F3,B3)</f>
        <v>0.14418694421481004</v>
      </c>
      <c r="P3" s="96" t="s">
        <v>155</v>
      </c>
    </row>
    <row r="4" spans="1:16">
      <c r="A4" s="22" t="s">
        <v>2</v>
      </c>
      <c r="B4" s="38">
        <v>30383.7</v>
      </c>
      <c r="C4" s="38">
        <v>26907.3</v>
      </c>
      <c r="D4" s="38">
        <v>23360.1</v>
      </c>
      <c r="E4" s="38">
        <v>20768.8</v>
      </c>
      <c r="F4" s="39">
        <v>17779.7</v>
      </c>
      <c r="G4" s="41"/>
      <c r="H4" s="32">
        <f t="shared" ref="H4:H23" si="1">B4/B$3</f>
        <v>0.7199655937215651</v>
      </c>
      <c r="I4" s="32">
        <f t="shared" si="0"/>
        <v>0.71737113484518056</v>
      </c>
      <c r="J4" s="32">
        <f t="shared" si="0"/>
        <v>0.71865290074879862</v>
      </c>
      <c r="K4" s="32">
        <f t="shared" si="0"/>
        <v>0.72412843300989149</v>
      </c>
      <c r="L4" s="32">
        <f t="shared" si="0"/>
        <v>0.72207691995288958</v>
      </c>
      <c r="M4" s="25"/>
      <c r="N4" s="25"/>
      <c r="O4" s="32"/>
    </row>
    <row r="5" spans="1:16">
      <c r="A5" s="22" t="s">
        <v>3</v>
      </c>
      <c r="B5" s="38">
        <f>B3-B4</f>
        <v>11817.899999999998</v>
      </c>
      <c r="C5" s="38">
        <v>10600.9</v>
      </c>
      <c r="D5" s="38">
        <v>9145.2999999999993</v>
      </c>
      <c r="E5" s="38">
        <v>7912.3</v>
      </c>
      <c r="F5" s="39">
        <v>6843.3</v>
      </c>
      <c r="G5" s="41"/>
      <c r="H5" s="32">
        <f t="shared" si="1"/>
        <v>0.2800344062784349</v>
      </c>
      <c r="I5" s="32">
        <f t="shared" si="0"/>
        <v>0.2826288651548195</v>
      </c>
      <c r="J5" s="32">
        <f t="shared" si="0"/>
        <v>0.28134709925120133</v>
      </c>
      <c r="K5" s="32">
        <f t="shared" si="0"/>
        <v>0.27587156699010851</v>
      </c>
      <c r="L5" s="32">
        <f t="shared" si="0"/>
        <v>0.27792308004711042</v>
      </c>
      <c r="M5" s="25"/>
      <c r="N5" s="25" t="s">
        <v>98</v>
      </c>
      <c r="O5" s="32"/>
    </row>
    <row r="6" spans="1:16">
      <c r="A6" s="22" t="s">
        <v>4</v>
      </c>
      <c r="B6" s="38">
        <v>9363.7999999999993</v>
      </c>
      <c r="C6" s="38">
        <v>8055.1</v>
      </c>
      <c r="D6" s="38">
        <v>6950.9</v>
      </c>
      <c r="E6" s="38">
        <v>5980.8</v>
      </c>
      <c r="F6" s="39">
        <v>5175.8</v>
      </c>
      <c r="G6" s="41"/>
      <c r="H6" s="32">
        <f t="shared" si="1"/>
        <v>0.22188258265089475</v>
      </c>
      <c r="I6" s="32">
        <f t="shared" si="0"/>
        <v>0.21475570675212355</v>
      </c>
      <c r="J6" s="32">
        <f t="shared" si="0"/>
        <v>0.21383831609517187</v>
      </c>
      <c r="K6" s="32">
        <f t="shared" si="0"/>
        <v>0.20852756693432262</v>
      </c>
      <c r="L6" s="32">
        <f t="shared" si="0"/>
        <v>0.21020184380457296</v>
      </c>
      <c r="M6" s="25"/>
      <c r="N6" s="25"/>
      <c r="O6" s="32"/>
    </row>
    <row r="7" spans="1:16">
      <c r="A7" s="22" t="s">
        <v>5</v>
      </c>
      <c r="B7" s="38">
        <v>482.1</v>
      </c>
      <c r="C7" s="38">
        <v>403.1</v>
      </c>
      <c r="D7" s="38">
        <v>346.1</v>
      </c>
      <c r="E7" s="38">
        <v>307.3</v>
      </c>
      <c r="F7" s="39">
        <v>269.2</v>
      </c>
      <c r="G7" s="41"/>
      <c r="H7" s="32">
        <f t="shared" si="1"/>
        <v>1.1423737488626025E-2</v>
      </c>
      <c r="I7" s="32">
        <f t="shared" si="0"/>
        <v>1.0746983326312647E-2</v>
      </c>
      <c r="J7" s="32">
        <f t="shared" si="0"/>
        <v>1.0647461652525426E-2</v>
      </c>
      <c r="K7" s="32">
        <f t="shared" si="0"/>
        <v>1.0714372879701268E-2</v>
      </c>
      <c r="L7" s="32">
        <f t="shared" si="0"/>
        <v>1.0932867644072615E-2</v>
      </c>
      <c r="M7" s="25"/>
      <c r="N7" s="25"/>
      <c r="O7" s="32"/>
    </row>
    <row r="8" spans="1:16">
      <c r="A8" s="22" t="s">
        <v>6</v>
      </c>
      <c r="B8" s="38">
        <f>B5-B6-B7</f>
        <v>1971.9999999999986</v>
      </c>
      <c r="C8" s="38">
        <v>2142.6999999999998</v>
      </c>
      <c r="D8" s="38">
        <v>1848.3</v>
      </c>
      <c r="E8" s="38">
        <v>1624.2</v>
      </c>
      <c r="F8" s="39">
        <v>1398.3</v>
      </c>
      <c r="G8" s="41"/>
      <c r="H8" s="32">
        <f t="shared" si="1"/>
        <v>4.6728086138914132E-2</v>
      </c>
      <c r="I8" s="32">
        <f t="shared" si="0"/>
        <v>5.7126175076383297E-2</v>
      </c>
      <c r="J8" s="32">
        <f t="shared" si="0"/>
        <v>5.686132150350403E-2</v>
      </c>
      <c r="K8" s="32">
        <f t="shared" si="0"/>
        <v>5.6629627176084607E-2</v>
      </c>
      <c r="L8" s="32">
        <f t="shared" si="0"/>
        <v>5.6788368598464846E-2</v>
      </c>
      <c r="M8" s="25"/>
      <c r="N8" s="25" t="s">
        <v>99</v>
      </c>
      <c r="O8" s="81">
        <f>RATE(4,,-F8,B8)</f>
        <v>8.9749399158417648E-2</v>
      </c>
    </row>
    <row r="9" spans="1:16">
      <c r="A9" s="22" t="s">
        <v>7</v>
      </c>
      <c r="B9" s="38">
        <v>31.6</v>
      </c>
      <c r="C9" s="38">
        <v>33.6</v>
      </c>
      <c r="D9" s="38">
        <v>40.4</v>
      </c>
      <c r="E9" s="38">
        <v>13.1</v>
      </c>
      <c r="F9" s="39">
        <v>27.5</v>
      </c>
      <c r="G9" s="41"/>
      <c r="H9" s="32">
        <f t="shared" si="1"/>
        <v>7.4878677585683959E-4</v>
      </c>
      <c r="I9" s="32">
        <f t="shared" si="0"/>
        <v>8.9580411749964016E-4</v>
      </c>
      <c r="J9" s="32">
        <f t="shared" si="0"/>
        <v>1.2428704153771373E-3</v>
      </c>
      <c r="K9" s="32">
        <f t="shared" si="0"/>
        <v>4.5674677749458706E-4</v>
      </c>
      <c r="L9" s="32">
        <f t="shared" si="0"/>
        <v>1.1168419770133614E-3</v>
      </c>
      <c r="M9" s="25"/>
      <c r="N9" s="25"/>
      <c r="O9" s="32"/>
    </row>
    <row r="10" spans="1:16">
      <c r="A10" s="22" t="s">
        <v>8</v>
      </c>
      <c r="B10" s="38">
        <f>SUM(B8:B9)</f>
        <v>2003.5999999999985</v>
      </c>
      <c r="C10" s="38">
        <v>2176.3000000000002</v>
      </c>
      <c r="D10" s="38">
        <v>1888.7</v>
      </c>
      <c r="E10" s="38">
        <v>1637.3</v>
      </c>
      <c r="F10" s="39">
        <v>1425.8</v>
      </c>
      <c r="G10" s="41"/>
      <c r="H10" s="32">
        <f t="shared" si="1"/>
        <v>4.7476872914770971E-2</v>
      </c>
      <c r="I10" s="32">
        <f t="shared" si="0"/>
        <v>5.8021979193882946E-2</v>
      </c>
      <c r="J10" s="32">
        <f t="shared" si="0"/>
        <v>5.8104191918881172E-2</v>
      </c>
      <c r="K10" s="32">
        <f t="shared" si="0"/>
        <v>5.7086373953579191E-2</v>
      </c>
      <c r="L10" s="32">
        <f t="shared" si="0"/>
        <v>5.7905210575478212E-2</v>
      </c>
      <c r="M10" s="25"/>
      <c r="N10" s="25"/>
      <c r="O10" s="32"/>
    </row>
    <row r="11" spans="1:16">
      <c r="A11" s="22" t="s">
        <v>9</v>
      </c>
      <c r="B11" s="38">
        <v>0</v>
      </c>
      <c r="C11" s="38">
        <v>0</v>
      </c>
      <c r="D11" s="38">
        <v>0</v>
      </c>
      <c r="E11" s="38">
        <v>0</v>
      </c>
      <c r="F11" s="39">
        <v>3.1</v>
      </c>
      <c r="G11" s="41"/>
      <c r="H11" s="32">
        <f t="shared" si="1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1.2589855013605167E-4</v>
      </c>
      <c r="M11" s="25"/>
      <c r="N11" s="25" t="s">
        <v>140</v>
      </c>
      <c r="O11" s="97" t="s">
        <v>161</v>
      </c>
    </row>
    <row r="12" spans="1:16">
      <c r="A12" s="22" t="s">
        <v>10</v>
      </c>
      <c r="B12" s="38">
        <v>0</v>
      </c>
      <c r="C12" s="38">
        <v>0</v>
      </c>
      <c r="D12" s="38">
        <v>0</v>
      </c>
      <c r="E12" s="38">
        <v>0</v>
      </c>
      <c r="F12" s="39">
        <v>0</v>
      </c>
      <c r="G12" s="41"/>
      <c r="H12" s="32">
        <f t="shared" si="1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25"/>
      <c r="N12" s="25"/>
      <c r="O12" s="32"/>
    </row>
    <row r="13" spans="1:16">
      <c r="A13" s="22" t="s">
        <v>11</v>
      </c>
      <c r="B13" s="38">
        <f>SUM(B10:B12)</f>
        <v>2003.5999999999985</v>
      </c>
      <c r="C13" s="38">
        <v>2176.3000000000002</v>
      </c>
      <c r="D13" s="38">
        <v>1888.7</v>
      </c>
      <c r="E13" s="38">
        <v>1637.3</v>
      </c>
      <c r="F13" s="39">
        <v>1422.7</v>
      </c>
      <c r="G13" s="41"/>
      <c r="H13" s="32">
        <f t="shared" si="1"/>
        <v>4.7476872914770971E-2</v>
      </c>
      <c r="I13" s="32">
        <f t="shared" si="0"/>
        <v>5.8021979193882946E-2</v>
      </c>
      <c r="J13" s="32">
        <f t="shared" si="0"/>
        <v>5.8104191918881172E-2</v>
      </c>
      <c r="K13" s="32">
        <f t="shared" si="0"/>
        <v>5.7086373953579191E-2</v>
      </c>
      <c r="L13" s="32">
        <f t="shared" si="0"/>
        <v>5.7779312025342158E-2</v>
      </c>
      <c r="M13" s="25"/>
      <c r="N13" s="25" t="s">
        <v>119</v>
      </c>
      <c r="O13" s="32"/>
    </row>
    <row r="14" spans="1:16">
      <c r="A14" s="22" t="s">
        <v>12</v>
      </c>
      <c r="B14" s="38">
        <v>896.1</v>
      </c>
      <c r="C14" s="38">
        <v>816.1</v>
      </c>
      <c r="D14" s="38">
        <v>713</v>
      </c>
      <c r="E14" s="38">
        <v>618.1</v>
      </c>
      <c r="F14" s="39">
        <v>537.1</v>
      </c>
      <c r="G14" s="41"/>
      <c r="H14" s="32">
        <f t="shared" si="1"/>
        <v>2.1233792083712469E-2</v>
      </c>
      <c r="I14" s="32">
        <f t="shared" si="0"/>
        <v>2.1757908937245725E-2</v>
      </c>
      <c r="J14" s="32">
        <f t="shared" si="0"/>
        <v>2.1934816984254923E-2</v>
      </c>
      <c r="K14" s="32">
        <f t="shared" si="0"/>
        <v>2.1550777341175897E-2</v>
      </c>
      <c r="L14" s="32">
        <f t="shared" si="0"/>
        <v>2.1812939121959144E-2</v>
      </c>
      <c r="M14" s="25"/>
      <c r="N14" s="25" t="s">
        <v>141</v>
      </c>
      <c r="O14" s="32">
        <f>B14/B13</f>
        <v>0.44724495907366774</v>
      </c>
    </row>
    <row r="15" spans="1:16">
      <c r="A15" s="50" t="s">
        <v>127</v>
      </c>
      <c r="B15" s="38">
        <v>0</v>
      </c>
      <c r="C15" s="38">
        <v>0</v>
      </c>
      <c r="D15" s="38">
        <v>0</v>
      </c>
      <c r="E15" s="38">
        <v>0</v>
      </c>
      <c r="F15" s="39">
        <v>0</v>
      </c>
      <c r="G15" s="41"/>
      <c r="H15" s="32"/>
      <c r="I15" s="32"/>
      <c r="J15" s="32"/>
      <c r="K15" s="32"/>
      <c r="L15" s="32"/>
      <c r="M15" s="25"/>
      <c r="N15" s="25"/>
      <c r="O15" s="32"/>
    </row>
    <row r="16" spans="1:16">
      <c r="A16" s="22" t="s">
        <v>13</v>
      </c>
      <c r="B16" s="38">
        <f>B13-B14</f>
        <v>1107.4999999999986</v>
      </c>
      <c r="C16" s="38">
        <v>1360.2</v>
      </c>
      <c r="D16" s="38">
        <v>1175.7</v>
      </c>
      <c r="E16" s="38">
        <v>1019.2</v>
      </c>
      <c r="F16" s="39">
        <v>885.6</v>
      </c>
      <c r="G16" s="41"/>
      <c r="H16" s="32">
        <f t="shared" si="1"/>
        <v>2.6243080831058505E-2</v>
      </c>
      <c r="I16" s="32">
        <f t="shared" si="0"/>
        <v>3.6264070256637221E-2</v>
      </c>
      <c r="J16" s="32">
        <f t="shared" si="0"/>
        <v>3.6169374934626249E-2</v>
      </c>
      <c r="K16" s="32">
        <f t="shared" si="0"/>
        <v>3.553559661240329E-2</v>
      </c>
      <c r="L16" s="32">
        <f t="shared" si="0"/>
        <v>3.5966372903383018E-2</v>
      </c>
      <c r="M16" s="25"/>
      <c r="N16" s="25" t="s">
        <v>99</v>
      </c>
      <c r="O16" s="185">
        <f>RATE(4,,-F16,B16)</f>
        <v>5.7490639255442275E-2</v>
      </c>
      <c r="P16" s="96" t="s">
        <v>155</v>
      </c>
    </row>
    <row r="17" spans="1:15">
      <c r="A17" s="22" t="s">
        <v>14</v>
      </c>
      <c r="B17" s="38">
        <v>452</v>
      </c>
      <c r="C17" s="38">
        <v>0</v>
      </c>
      <c r="D17" s="38">
        <v>0</v>
      </c>
      <c r="E17" s="38">
        <v>0</v>
      </c>
      <c r="F17" s="39">
        <v>0</v>
      </c>
      <c r="G17" s="41"/>
      <c r="H17" s="32">
        <f t="shared" si="1"/>
        <v>1.0710494388838337E-2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25"/>
      <c r="N17" s="25"/>
      <c r="O17" s="44"/>
    </row>
    <row r="18" spans="1:15">
      <c r="A18" s="22" t="s">
        <v>15</v>
      </c>
      <c r="B18" s="38">
        <v>1559.5</v>
      </c>
      <c r="C18" s="38">
        <v>1360.2</v>
      </c>
      <c r="D18" s="38">
        <v>1175.7</v>
      </c>
      <c r="E18" s="38">
        <v>1019.2</v>
      </c>
      <c r="F18" s="39">
        <v>885.6</v>
      </c>
      <c r="G18" s="41"/>
      <c r="H18" s="32">
        <f t="shared" si="1"/>
        <v>3.6953575219896874E-2</v>
      </c>
      <c r="I18" s="32">
        <f t="shared" si="0"/>
        <v>3.6264070256637221E-2</v>
      </c>
      <c r="J18" s="32">
        <f t="shared" si="0"/>
        <v>3.6169374934626249E-2</v>
      </c>
      <c r="K18" s="32">
        <f t="shared" si="0"/>
        <v>3.553559661240329E-2</v>
      </c>
      <c r="L18" s="32">
        <f t="shared" si="0"/>
        <v>3.5966372903383018E-2</v>
      </c>
      <c r="M18" s="25"/>
      <c r="N18" s="25"/>
      <c r="O18" s="32"/>
    </row>
    <row r="19" spans="1:15">
      <c r="A19" s="22" t="s">
        <v>16</v>
      </c>
      <c r="B19" s="38">
        <v>0</v>
      </c>
      <c r="C19" s="38">
        <v>0</v>
      </c>
      <c r="D19" s="38">
        <v>0</v>
      </c>
      <c r="E19" s="38">
        <v>0</v>
      </c>
      <c r="F19" s="39">
        <v>0</v>
      </c>
      <c r="G19" s="41"/>
      <c r="H19" s="32">
        <f t="shared" si="1"/>
        <v>0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  <c r="M19" s="25"/>
      <c r="N19" s="25"/>
      <c r="O19" s="32"/>
    </row>
    <row r="20" spans="1:15">
      <c r="A20" s="22" t="s">
        <v>17</v>
      </c>
      <c r="B20" s="38">
        <v>0</v>
      </c>
      <c r="C20" s="38">
        <v>0</v>
      </c>
      <c r="D20" s="38">
        <v>0</v>
      </c>
      <c r="E20" s="38">
        <v>0</v>
      </c>
      <c r="F20" s="39">
        <v>0</v>
      </c>
      <c r="G20" s="41"/>
      <c r="H20" s="32">
        <f t="shared" si="1"/>
        <v>0</v>
      </c>
      <c r="I20" s="32">
        <f t="shared" ref="I20:L23" si="2">C20/C$3</f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25"/>
      <c r="N20" s="25"/>
      <c r="O20" s="32"/>
    </row>
    <row r="21" spans="1:15">
      <c r="A21" s="22" t="s">
        <v>18</v>
      </c>
      <c r="B21" s="38">
        <v>0</v>
      </c>
      <c r="C21" s="38">
        <v>0</v>
      </c>
      <c r="D21" s="38">
        <v>0</v>
      </c>
      <c r="E21" s="38">
        <v>0</v>
      </c>
      <c r="F21" s="39">
        <v>0</v>
      </c>
      <c r="G21" s="41"/>
      <c r="H21" s="32">
        <f t="shared" si="1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25"/>
      <c r="N21" s="25"/>
      <c r="O21" s="26"/>
    </row>
    <row r="22" spans="1:15">
      <c r="A22" s="22" t="s">
        <v>19</v>
      </c>
      <c r="B22" s="38">
        <v>0</v>
      </c>
      <c r="C22" s="38">
        <v>0</v>
      </c>
      <c r="D22" s="38">
        <v>0</v>
      </c>
      <c r="E22" s="38">
        <v>0</v>
      </c>
      <c r="F22" s="39">
        <v>0</v>
      </c>
      <c r="G22" s="41"/>
      <c r="H22" s="32">
        <f t="shared" si="1"/>
        <v>0</v>
      </c>
      <c r="I22" s="32">
        <f t="shared" si="2"/>
        <v>0</v>
      </c>
      <c r="J22" s="32">
        <f t="shared" si="2"/>
        <v>0</v>
      </c>
      <c r="K22" s="32">
        <f t="shared" si="2"/>
        <v>0</v>
      </c>
      <c r="L22" s="32">
        <f t="shared" si="2"/>
        <v>0</v>
      </c>
      <c r="M22" s="25"/>
      <c r="N22" s="25"/>
      <c r="O22" s="26"/>
    </row>
    <row r="23" spans="1:15">
      <c r="A23" s="23" t="s">
        <v>20</v>
      </c>
      <c r="B23" s="42">
        <v>1559.5</v>
      </c>
      <c r="C23" s="42">
        <v>1360.2</v>
      </c>
      <c r="D23" s="42">
        <v>1175.7</v>
      </c>
      <c r="E23" s="42">
        <v>1019.2</v>
      </c>
      <c r="F23" s="43">
        <v>885.6</v>
      </c>
      <c r="G23" s="41"/>
      <c r="H23" s="32">
        <f t="shared" si="1"/>
        <v>3.6953575219896874E-2</v>
      </c>
      <c r="I23" s="32">
        <f t="shared" si="2"/>
        <v>3.6264070256637221E-2</v>
      </c>
      <c r="J23" s="32">
        <f t="shared" si="2"/>
        <v>3.6169374934626249E-2</v>
      </c>
      <c r="K23" s="32">
        <f t="shared" si="2"/>
        <v>3.553559661240329E-2</v>
      </c>
      <c r="L23" s="32">
        <f t="shared" si="2"/>
        <v>3.5966372903383018E-2</v>
      </c>
      <c r="M23" s="25"/>
      <c r="N23" s="25"/>
      <c r="O23" s="26"/>
    </row>
    <row r="24" spans="1:15">
      <c r="A24" s="232"/>
      <c r="B24" s="233"/>
      <c r="C24" s="233"/>
      <c r="D24" s="233"/>
      <c r="E24" s="233"/>
      <c r="F24" s="234"/>
      <c r="O24" s="21"/>
    </row>
    <row r="25" spans="1:15">
      <c r="A25" s="22" t="s">
        <v>21</v>
      </c>
      <c r="B25" s="2">
        <v>0.21</v>
      </c>
      <c r="C25" s="2">
        <v>0.17</v>
      </c>
      <c r="D25" s="2">
        <v>0.15</v>
      </c>
      <c r="E25" s="2">
        <v>0.14000000000000001</v>
      </c>
      <c r="F25" s="3">
        <v>0.14000000000000001</v>
      </c>
      <c r="H25" s="206" t="s">
        <v>378</v>
      </c>
      <c r="I25" s="207" t="s">
        <v>379</v>
      </c>
      <c r="J25" s="207"/>
      <c r="K25" s="207"/>
      <c r="L25" s="207"/>
      <c r="M25" s="208"/>
      <c r="N25" s="209"/>
    </row>
    <row r="26" spans="1:15">
      <c r="A26" s="22" t="s">
        <v>22</v>
      </c>
      <c r="B26" s="2">
        <v>0</v>
      </c>
      <c r="C26" s="2">
        <v>0</v>
      </c>
      <c r="D26" s="2">
        <v>0</v>
      </c>
      <c r="E26" s="2">
        <v>0</v>
      </c>
      <c r="F26" s="3">
        <v>0</v>
      </c>
      <c r="H26" s="207"/>
      <c r="I26" s="207" t="s">
        <v>380</v>
      </c>
      <c r="J26" s="207"/>
      <c r="K26" s="207"/>
      <c r="L26" s="207"/>
      <c r="M26" s="208"/>
      <c r="N26" s="208"/>
    </row>
    <row r="27" spans="1:15">
      <c r="A27" s="232"/>
      <c r="B27" s="233"/>
      <c r="C27" s="233"/>
      <c r="D27" s="233"/>
      <c r="E27" s="233"/>
      <c r="F27" s="234"/>
      <c r="H27" s="207"/>
      <c r="I27" s="207" t="s">
        <v>381</v>
      </c>
      <c r="J27" s="210"/>
      <c r="K27" s="207"/>
      <c r="L27" s="207"/>
      <c r="M27" s="208"/>
      <c r="N27" s="208"/>
    </row>
    <row r="28" spans="1:15">
      <c r="A28" s="22" t="s">
        <v>23</v>
      </c>
      <c r="B28" s="2">
        <v>1.35</v>
      </c>
      <c r="C28" s="2">
        <v>1.33</v>
      </c>
      <c r="D28" s="2">
        <v>1.1499999999999999</v>
      </c>
      <c r="E28" s="2">
        <v>1</v>
      </c>
      <c r="F28" s="3">
        <v>0.87</v>
      </c>
      <c r="H28" s="207"/>
      <c r="I28" s="207" t="s">
        <v>382</v>
      </c>
      <c r="J28" s="207"/>
      <c r="K28" s="211"/>
      <c r="L28" s="207"/>
      <c r="M28" s="208"/>
      <c r="N28" s="208"/>
    </row>
    <row r="29" spans="1:15">
      <c r="A29" s="22" t="s">
        <v>24</v>
      </c>
      <c r="B29" s="2">
        <v>0</v>
      </c>
      <c r="C29" s="2">
        <v>0</v>
      </c>
      <c r="D29" s="2">
        <v>0</v>
      </c>
      <c r="E29" s="2">
        <v>0</v>
      </c>
      <c r="F29" s="3">
        <v>0</v>
      </c>
      <c r="H29" s="207"/>
      <c r="I29" s="207" t="s">
        <v>383</v>
      </c>
      <c r="J29" s="207"/>
      <c r="K29" s="207"/>
      <c r="L29" s="207"/>
      <c r="M29" s="208"/>
      <c r="N29" s="208"/>
    </row>
    <row r="30" spans="1:15">
      <c r="A30" s="22" t="s">
        <v>25</v>
      </c>
      <c r="B30" s="2">
        <v>1.39</v>
      </c>
      <c r="C30" s="2">
        <v>1.33</v>
      </c>
      <c r="D30" s="2">
        <v>1.1499999999999999</v>
      </c>
      <c r="E30" s="2">
        <v>1</v>
      </c>
      <c r="F30" s="3">
        <v>0.87</v>
      </c>
      <c r="H30" s="207"/>
      <c r="I30" s="207" t="s">
        <v>384</v>
      </c>
      <c r="J30" s="207"/>
      <c r="K30" s="207"/>
      <c r="L30" s="207"/>
      <c r="M30" s="208"/>
      <c r="N30" s="208"/>
    </row>
    <row r="31" spans="1:15">
      <c r="A31" s="232"/>
      <c r="B31" s="233"/>
      <c r="C31" s="233"/>
      <c r="D31" s="233"/>
      <c r="E31" s="233"/>
      <c r="F31" s="234"/>
      <c r="H31" s="207"/>
      <c r="I31" s="207" t="s">
        <v>385</v>
      </c>
      <c r="J31" s="207"/>
      <c r="K31" s="207"/>
      <c r="L31" s="207"/>
      <c r="M31" s="208"/>
      <c r="N31" s="208"/>
    </row>
    <row r="32" spans="1:15">
      <c r="A32" s="22" t="s">
        <v>26</v>
      </c>
      <c r="B32" s="2">
        <v>1.52</v>
      </c>
      <c r="C32" s="2">
        <v>1.32</v>
      </c>
      <c r="D32" s="2">
        <v>1.1399999999999999</v>
      </c>
      <c r="E32" s="2">
        <v>0.99</v>
      </c>
      <c r="F32" s="3">
        <v>0.86</v>
      </c>
      <c r="H32" s="208"/>
      <c r="I32" s="208"/>
      <c r="J32" s="208"/>
      <c r="K32" s="208"/>
      <c r="L32" s="208"/>
      <c r="M32" s="208"/>
      <c r="N32" s="208"/>
    </row>
    <row r="33" spans="1:14">
      <c r="A33" s="22" t="s">
        <v>27</v>
      </c>
      <c r="B33" s="2">
        <v>0</v>
      </c>
      <c r="C33" s="2">
        <v>0</v>
      </c>
      <c r="D33" s="2">
        <v>0</v>
      </c>
      <c r="E33" s="2">
        <v>0</v>
      </c>
      <c r="F33" s="3">
        <v>0</v>
      </c>
      <c r="H33" s="208"/>
      <c r="I33" s="207" t="s">
        <v>386</v>
      </c>
      <c r="J33" s="208"/>
      <c r="K33" s="208"/>
      <c r="L33" s="208"/>
      <c r="M33" s="208"/>
      <c r="N33" s="208"/>
    </row>
    <row r="34" spans="1:14">
      <c r="A34" s="22" t="s">
        <v>28</v>
      </c>
      <c r="B34" s="2">
        <v>1.52</v>
      </c>
      <c r="C34" s="2">
        <v>1.32</v>
      </c>
      <c r="D34" s="2">
        <v>1.1399999999999999</v>
      </c>
      <c r="E34" s="2">
        <v>0.99</v>
      </c>
      <c r="F34" s="3">
        <v>0.86</v>
      </c>
      <c r="H34" s="208"/>
      <c r="I34" s="207" t="s">
        <v>387</v>
      </c>
      <c r="J34" s="208"/>
      <c r="K34" s="208"/>
      <c r="L34" s="208"/>
      <c r="M34" s="208"/>
      <c r="N34" s="208"/>
    </row>
    <row r="35" spans="1:14">
      <c r="A35" s="235"/>
      <c r="B35" s="235"/>
      <c r="C35" s="235"/>
      <c r="D35" s="235"/>
      <c r="E35" s="235"/>
      <c r="F35" s="236"/>
      <c r="H35" s="208"/>
      <c r="I35" s="207" t="s">
        <v>388</v>
      </c>
      <c r="J35" s="208"/>
      <c r="K35" s="208"/>
      <c r="L35" s="208"/>
      <c r="M35" s="208"/>
      <c r="N35" s="208"/>
    </row>
    <row r="36" spans="1:14">
      <c r="A36" s="17" t="s">
        <v>95</v>
      </c>
      <c r="B36" s="18">
        <v>27.26</v>
      </c>
      <c r="H36" s="208"/>
      <c r="I36" s="207" t="s">
        <v>389</v>
      </c>
      <c r="J36" s="208"/>
      <c r="K36" s="208"/>
      <c r="L36" s="208"/>
      <c r="M36" s="208"/>
      <c r="N36" s="208"/>
    </row>
    <row r="37" spans="1:14">
      <c r="A37" s="17" t="s">
        <v>96</v>
      </c>
      <c r="B37" s="19">
        <v>24.11</v>
      </c>
      <c r="H37" s="208"/>
      <c r="I37" s="212" t="s">
        <v>390</v>
      </c>
      <c r="J37" s="208"/>
      <c r="K37" s="208"/>
      <c r="L37" s="208"/>
      <c r="M37" s="208"/>
      <c r="N37" s="208"/>
    </row>
    <row r="38" spans="1:14">
      <c r="A38" s="17" t="s">
        <v>97</v>
      </c>
      <c r="B38" s="19">
        <v>0.32</v>
      </c>
      <c r="H38" s="208"/>
      <c r="I38" s="208"/>
      <c r="J38" s="208"/>
      <c r="K38" s="208"/>
      <c r="L38" s="208"/>
      <c r="M38" s="208"/>
      <c r="N38" s="208"/>
    </row>
    <row r="39" spans="1:14">
      <c r="H39" s="208"/>
      <c r="I39" s="212" t="s">
        <v>391</v>
      </c>
      <c r="J39" s="208"/>
      <c r="K39" s="208"/>
      <c r="L39" s="208"/>
      <c r="M39" s="208"/>
      <c r="N39" s="208"/>
    </row>
    <row r="40" spans="1:14">
      <c r="H40" s="208"/>
      <c r="I40" s="212" t="s">
        <v>392</v>
      </c>
      <c r="J40" s="208"/>
      <c r="K40" s="208"/>
      <c r="L40" s="208"/>
      <c r="M40" s="208"/>
      <c r="N40" s="208"/>
    </row>
    <row r="41" spans="1:14">
      <c r="B41" s="220" t="s">
        <v>114</v>
      </c>
      <c r="C41" s="220"/>
      <c r="D41" s="220"/>
      <c r="E41" s="220"/>
      <c r="F41" s="220"/>
      <c r="H41" s="219" t="s">
        <v>100</v>
      </c>
      <c r="I41" s="219"/>
      <c r="K41" s="219" t="s">
        <v>118</v>
      </c>
      <c r="L41" s="219"/>
    </row>
    <row r="42" spans="1:14" ht="22.5">
      <c r="A42" s="5" t="s">
        <v>29</v>
      </c>
      <c r="B42" s="33">
        <v>5</v>
      </c>
      <c r="C42" s="33">
        <v>4</v>
      </c>
      <c r="D42" s="33">
        <v>3</v>
      </c>
      <c r="E42" s="33">
        <v>2</v>
      </c>
      <c r="F42" s="34">
        <v>1</v>
      </c>
      <c r="H42" s="35" t="s">
        <v>115</v>
      </c>
      <c r="I42" s="36" t="s">
        <v>116</v>
      </c>
      <c r="J42" s="37" t="s">
        <v>117</v>
      </c>
      <c r="K42" s="35" t="s">
        <v>115</v>
      </c>
      <c r="L42" s="36" t="s">
        <v>116</v>
      </c>
      <c r="N42" s="27" t="s">
        <v>102</v>
      </c>
    </row>
    <row r="43" spans="1:14">
      <c r="A43" s="225" t="s">
        <v>30</v>
      </c>
      <c r="B43" s="225"/>
      <c r="C43" s="225"/>
      <c r="D43" s="225"/>
      <c r="E43" s="225"/>
      <c r="F43" s="226"/>
      <c r="H43" s="4"/>
      <c r="I43" s="4"/>
      <c r="J43" s="4"/>
      <c r="K43" s="28"/>
      <c r="L43" s="28"/>
    </row>
    <row r="44" spans="1:14">
      <c r="A44" s="221" t="s">
        <v>31</v>
      </c>
      <c r="B44" s="221"/>
      <c r="C44" s="221"/>
      <c r="D44" s="221"/>
      <c r="E44" s="221"/>
      <c r="F44" s="222"/>
      <c r="H44" s="4"/>
      <c r="I44" s="4"/>
      <c r="J44" s="4"/>
      <c r="K44" s="28"/>
      <c r="L44" s="28"/>
    </row>
    <row r="45" spans="1:14">
      <c r="A45" s="6" t="s">
        <v>32</v>
      </c>
      <c r="B45" s="7">
        <v>576.79999999999995</v>
      </c>
      <c r="C45" s="8">
        <v>1695.5</v>
      </c>
      <c r="D45" s="8">
        <v>1017.1</v>
      </c>
      <c r="E45" s="7">
        <v>449.9</v>
      </c>
      <c r="F45" s="11">
        <v>16.899999999999999</v>
      </c>
      <c r="H45" s="4"/>
      <c r="I45" s="4"/>
      <c r="J45" s="4"/>
      <c r="K45" s="28"/>
      <c r="L45" s="28"/>
    </row>
    <row r="46" spans="1:14">
      <c r="A46" s="6" t="s">
        <v>33</v>
      </c>
      <c r="B46" s="8">
        <v>1396.3</v>
      </c>
      <c r="C46" s="8">
        <v>1169.0999999999999</v>
      </c>
      <c r="D46" s="8">
        <v>1017.8</v>
      </c>
      <c r="E46" s="7">
        <v>954.8</v>
      </c>
      <c r="F46" s="11">
        <v>798.3</v>
      </c>
      <c r="G46" s="4"/>
      <c r="H46" s="24">
        <f>AVERAGE(B46:C46)</f>
        <v>1282.6999999999998</v>
      </c>
      <c r="I46" s="24">
        <f>AVERAGE(C46:D46)</f>
        <v>1093.4499999999998</v>
      </c>
      <c r="J46" s="30" t="s">
        <v>105</v>
      </c>
      <c r="K46" s="28">
        <f>365/(B3/H46)</f>
        <v>11.094022501516529</v>
      </c>
      <c r="L46" s="28">
        <f>365/(C3/I46)</f>
        <v>10.640586591731941</v>
      </c>
      <c r="N46" s="25" t="s">
        <v>98</v>
      </c>
    </row>
    <row r="47" spans="1:14">
      <c r="A47" s="6" t="s">
        <v>34</v>
      </c>
      <c r="B47" s="8">
        <v>5592.7</v>
      </c>
      <c r="C47" s="8">
        <v>4738.6000000000004</v>
      </c>
      <c r="D47" s="8">
        <v>4202.7</v>
      </c>
      <c r="E47" s="8">
        <v>3645.2</v>
      </c>
      <c r="F47" s="12">
        <v>3482.4</v>
      </c>
      <c r="H47" s="24">
        <f>AVERAGE(B47:C47)</f>
        <v>5165.6499999999996</v>
      </c>
      <c r="I47" s="24">
        <f>AVERAGE(C47:D47)</f>
        <v>4470.6499999999996</v>
      </c>
      <c r="J47" s="30" t="s">
        <v>106</v>
      </c>
      <c r="K47" s="28">
        <f>365/(B4/H47)</f>
        <v>62.055057481478549</v>
      </c>
      <c r="L47" s="28">
        <f>365/(C4/I47)</f>
        <v>60.644778554518666</v>
      </c>
      <c r="N47" s="25" t="s">
        <v>98</v>
      </c>
    </row>
    <row r="48" spans="1:14">
      <c r="A48" s="6" t="s">
        <v>35</v>
      </c>
      <c r="B48" s="7">
        <v>750.7</v>
      </c>
      <c r="C48" s="7">
        <v>161.19999999999999</v>
      </c>
      <c r="D48" s="7">
        <v>120.5</v>
      </c>
      <c r="E48" s="7">
        <v>116.6</v>
      </c>
      <c r="F48" s="11">
        <v>96.3</v>
      </c>
      <c r="H48" s="24"/>
      <c r="I48" s="24"/>
      <c r="J48" s="29"/>
      <c r="K48" s="28"/>
      <c r="L48" s="28"/>
    </row>
    <row r="49" spans="1:14">
      <c r="A49" s="6" t="s">
        <v>36</v>
      </c>
      <c r="B49" s="8">
        <v>8316.5</v>
      </c>
      <c r="C49" s="8">
        <v>7764.4</v>
      </c>
      <c r="D49" s="8">
        <v>6358.1</v>
      </c>
      <c r="E49" s="8">
        <v>5166.5</v>
      </c>
      <c r="F49" s="12">
        <v>4393.8999999999996</v>
      </c>
      <c r="H49" s="24">
        <f>AVERAGE(B49:C49)</f>
        <v>8040.45</v>
      </c>
      <c r="I49" s="24">
        <f>AVERAGE(C49:D49)</f>
        <v>7061.25</v>
      </c>
      <c r="J49" s="31" t="s">
        <v>144</v>
      </c>
      <c r="K49" s="28">
        <f>H49/H67</f>
        <v>1.878851254249962</v>
      </c>
      <c r="L49" s="28">
        <f>I49/I67</f>
        <v>1.8834017923823749</v>
      </c>
      <c r="N49" s="25" t="s">
        <v>98</v>
      </c>
    </row>
    <row r="50" spans="1:14">
      <c r="A50" s="223"/>
      <c r="B50" s="223"/>
      <c r="C50" s="223"/>
      <c r="D50" s="223"/>
      <c r="E50" s="223"/>
      <c r="F50" s="224"/>
      <c r="H50" s="24"/>
      <c r="I50" s="24"/>
      <c r="J50" s="31" t="s">
        <v>145</v>
      </c>
      <c r="K50" s="28">
        <f>(H49-H47)/H67</f>
        <v>0.6717685683907979</v>
      </c>
      <c r="L50" s="28">
        <f>(I49-I47)/I67</f>
        <v>0.69097407446922021</v>
      </c>
      <c r="N50" s="25" t="s">
        <v>98</v>
      </c>
    </row>
    <row r="51" spans="1:14">
      <c r="A51" s="221" t="s">
        <v>37</v>
      </c>
      <c r="B51" s="221"/>
      <c r="C51" s="221"/>
      <c r="D51" s="221"/>
      <c r="E51" s="221"/>
      <c r="F51" s="222"/>
      <c r="H51" s="24"/>
      <c r="I51" s="24"/>
      <c r="J51" s="29"/>
      <c r="K51" s="28"/>
      <c r="L51" s="28"/>
    </row>
    <row r="52" spans="1:14">
      <c r="A52" s="6" t="s">
        <v>38</v>
      </c>
      <c r="B52" s="8">
        <v>8150.2</v>
      </c>
      <c r="C52" s="8">
        <v>7094.3</v>
      </c>
      <c r="D52" s="8">
        <v>6362.3</v>
      </c>
      <c r="E52" s="8">
        <v>5917.9</v>
      </c>
      <c r="F52" s="12">
        <v>5503.3</v>
      </c>
      <c r="H52" s="24"/>
      <c r="I52" s="24"/>
      <c r="J52" s="29"/>
      <c r="K52" s="28"/>
      <c r="L52" s="28"/>
    </row>
    <row r="53" spans="1:14">
      <c r="A53" s="6" t="s">
        <v>39</v>
      </c>
      <c r="B53" s="8">
        <v>1985.2</v>
      </c>
      <c r="C53" s="8">
        <v>1647.9</v>
      </c>
      <c r="D53" s="8">
        <v>1422.3</v>
      </c>
      <c r="E53" s="8">
        <v>1326.5</v>
      </c>
      <c r="F53" s="12">
        <v>1158</v>
      </c>
      <c r="H53" s="24"/>
      <c r="I53" s="24"/>
      <c r="J53" s="29"/>
      <c r="K53" s="28"/>
      <c r="L53" s="28"/>
    </row>
    <row r="54" spans="1:14">
      <c r="A54" s="6" t="s">
        <v>40</v>
      </c>
      <c r="B54" s="8">
        <v>6165</v>
      </c>
      <c r="C54" s="8">
        <v>5446.4</v>
      </c>
      <c r="D54" s="8">
        <v>4940</v>
      </c>
      <c r="E54" s="8">
        <v>4591.3999999999996</v>
      </c>
      <c r="F54" s="12">
        <v>4345.3</v>
      </c>
      <c r="H54" s="24"/>
      <c r="I54" s="24"/>
      <c r="J54" s="29"/>
      <c r="K54" s="28"/>
      <c r="L54" s="28"/>
    </row>
    <row r="55" spans="1:14">
      <c r="A55" s="6" t="s">
        <v>41</v>
      </c>
      <c r="B55" s="7">
        <v>0</v>
      </c>
      <c r="C55" s="7">
        <v>0</v>
      </c>
      <c r="D55" s="7">
        <v>0</v>
      </c>
      <c r="E55" s="7">
        <v>0</v>
      </c>
      <c r="F55" s="11">
        <v>0</v>
      </c>
      <c r="H55" s="24"/>
      <c r="I55" s="24"/>
      <c r="J55" s="29"/>
      <c r="K55" s="28"/>
      <c r="L55" s="28"/>
    </row>
    <row r="56" spans="1:14">
      <c r="A56" s="6" t="s">
        <v>42</v>
      </c>
      <c r="B56" s="7">
        <v>127.3</v>
      </c>
      <c r="C56" s="7">
        <v>131.30000000000001</v>
      </c>
      <c r="D56" s="7">
        <v>107.8</v>
      </c>
      <c r="E56" s="7">
        <v>120.9</v>
      </c>
      <c r="F56" s="11">
        <v>94.6</v>
      </c>
      <c r="H56" s="24"/>
      <c r="I56" s="24"/>
      <c r="J56" s="29"/>
      <c r="K56" s="28"/>
      <c r="L56" s="28"/>
    </row>
    <row r="57" spans="1:14">
      <c r="A57" s="6" t="s">
        <v>43</v>
      </c>
      <c r="B57" s="8">
        <v>6292.3</v>
      </c>
      <c r="C57" s="8">
        <v>5577.7</v>
      </c>
      <c r="D57" s="8">
        <v>5047.8</v>
      </c>
      <c r="E57" s="8">
        <v>4712.3</v>
      </c>
      <c r="F57" s="12">
        <v>4439.8999999999996</v>
      </c>
      <c r="H57" s="24"/>
      <c r="I57" s="24"/>
      <c r="J57" s="29"/>
      <c r="K57" s="28"/>
      <c r="L57" s="28"/>
    </row>
    <row r="58" spans="1:14" ht="24">
      <c r="A58" s="9" t="s">
        <v>44</v>
      </c>
      <c r="B58" s="10">
        <v>14608.8</v>
      </c>
      <c r="C58" s="10">
        <v>13342.1</v>
      </c>
      <c r="D58" s="10">
        <v>11405.9</v>
      </c>
      <c r="E58" s="10">
        <v>9878.7999999999993</v>
      </c>
      <c r="F58" s="13">
        <v>8833.7999999999993</v>
      </c>
      <c r="H58" s="24">
        <f>AVERAGE(B58:C58)</f>
        <v>13975.45</v>
      </c>
      <c r="I58" s="24">
        <f>AVERAGE(C58:D58)</f>
        <v>12374</v>
      </c>
      <c r="J58" s="30" t="s">
        <v>108</v>
      </c>
      <c r="K58" s="28">
        <f>B3/H58</f>
        <v>3.0196952513156998</v>
      </c>
      <c r="L58" s="28">
        <f>C3/I58</f>
        <v>3.0312106028770001</v>
      </c>
      <c r="N58" s="25" t="s">
        <v>98</v>
      </c>
    </row>
    <row r="59" spans="1:14" ht="24">
      <c r="A59" s="223"/>
      <c r="B59" s="223"/>
      <c r="C59" s="223"/>
      <c r="D59" s="223"/>
      <c r="E59" s="223"/>
      <c r="F59" s="224"/>
      <c r="H59" s="24"/>
      <c r="I59" s="24"/>
      <c r="J59" s="45" t="s">
        <v>121</v>
      </c>
      <c r="K59" s="21">
        <f>B16/H58</f>
        <v>7.924610656544144E-2</v>
      </c>
      <c r="L59" s="21">
        <f>C16/I58</f>
        <v>0.10992403426539518</v>
      </c>
      <c r="N59" s="25" t="s">
        <v>119</v>
      </c>
    </row>
    <row r="60" spans="1:14">
      <c r="A60" s="88"/>
      <c r="B60" s="88"/>
      <c r="C60" s="88"/>
      <c r="D60" s="88"/>
      <c r="E60" s="88"/>
      <c r="F60" s="89"/>
      <c r="H60" s="24"/>
      <c r="I60" s="24"/>
      <c r="J60" s="45"/>
      <c r="K60" s="21"/>
      <c r="L60" s="21"/>
      <c r="N60" s="25"/>
    </row>
    <row r="61" spans="1:14">
      <c r="A61" s="88"/>
      <c r="B61" s="88"/>
      <c r="C61" s="88"/>
      <c r="D61" s="88"/>
      <c r="E61" s="88"/>
      <c r="F61" s="89"/>
      <c r="H61" s="219" t="s">
        <v>100</v>
      </c>
      <c r="I61" s="219"/>
      <c r="K61" s="219" t="s">
        <v>118</v>
      </c>
      <c r="L61" s="219"/>
      <c r="N61" s="25"/>
    </row>
    <row r="62" spans="1:14">
      <c r="A62" s="225" t="s">
        <v>45</v>
      </c>
      <c r="B62" s="225"/>
      <c r="C62" s="225"/>
      <c r="D62" s="225"/>
      <c r="E62" s="225"/>
      <c r="F62" s="226"/>
      <c r="H62" s="35" t="s">
        <v>115</v>
      </c>
      <c r="I62" s="36" t="s">
        <v>116</v>
      </c>
      <c r="J62" s="37" t="s">
        <v>117</v>
      </c>
      <c r="K62" s="35" t="s">
        <v>115</v>
      </c>
      <c r="L62" s="36" t="s">
        <v>116</v>
      </c>
    </row>
    <row r="63" spans="1:14">
      <c r="A63" s="221" t="s">
        <v>46</v>
      </c>
      <c r="B63" s="221"/>
      <c r="C63" s="221"/>
      <c r="D63" s="221"/>
      <c r="E63" s="221"/>
      <c r="F63" s="222"/>
      <c r="H63" s="24"/>
      <c r="I63" s="24"/>
      <c r="J63" s="29"/>
      <c r="K63" s="28"/>
      <c r="L63" s="28"/>
    </row>
    <row r="64" spans="1:14">
      <c r="A64" s="6" t="s">
        <v>47</v>
      </c>
      <c r="B64" s="8">
        <v>2918.2</v>
      </c>
      <c r="C64" s="8">
        <v>2641.5</v>
      </c>
      <c r="D64" s="8">
        <v>2077</v>
      </c>
      <c r="E64" s="8">
        <v>1836.4</v>
      </c>
      <c r="F64" s="12">
        <v>1546.8</v>
      </c>
      <c r="H64" s="24">
        <f>AVERAGE(B64:C64)</f>
        <v>2779.85</v>
      </c>
      <c r="I64" s="24">
        <f>AVERAGE(C64:D64)</f>
        <v>2359.25</v>
      </c>
      <c r="J64" s="30" t="s">
        <v>107</v>
      </c>
      <c r="K64" s="28">
        <f>365/(B4/H64)</f>
        <v>33.394394033643039</v>
      </c>
      <c r="L64" s="28">
        <f>365/(C4/I64)</f>
        <v>32.00344330349013</v>
      </c>
      <c r="N64" s="25" t="s">
        <v>98</v>
      </c>
    </row>
    <row r="65" spans="1:14">
      <c r="A65" s="6" t="s">
        <v>48</v>
      </c>
      <c r="B65" s="7">
        <v>0</v>
      </c>
      <c r="C65" s="7">
        <v>0</v>
      </c>
      <c r="D65" s="7">
        <v>0</v>
      </c>
      <c r="E65" s="7">
        <v>0</v>
      </c>
      <c r="F65" s="11">
        <v>440.7</v>
      </c>
      <c r="H65" s="24"/>
      <c r="I65" s="24"/>
      <c r="J65" s="29"/>
      <c r="K65" s="28"/>
      <c r="L65" s="28"/>
    </row>
    <row r="66" spans="1:14">
      <c r="A66" s="6" t="s">
        <v>49</v>
      </c>
      <c r="B66" s="8">
        <v>1562.8</v>
      </c>
      <c r="C66" s="8">
        <v>1436.4</v>
      </c>
      <c r="D66" s="8">
        <v>1343.5</v>
      </c>
      <c r="E66" s="8">
        <v>1118.8</v>
      </c>
      <c r="F66" s="12">
        <v>1024.0999999999999</v>
      </c>
      <c r="H66" s="24"/>
      <c r="I66" s="24"/>
      <c r="J66" s="29"/>
      <c r="K66" s="28"/>
      <c r="L66" s="28"/>
    </row>
    <row r="67" spans="1:14">
      <c r="A67" s="6" t="s">
        <v>50</v>
      </c>
      <c r="B67" s="8">
        <v>4481</v>
      </c>
      <c r="C67" s="8">
        <v>4077.9</v>
      </c>
      <c r="D67" s="8">
        <v>3420.5</v>
      </c>
      <c r="E67" s="8">
        <v>2955.2</v>
      </c>
      <c r="F67" s="12">
        <v>3011.6</v>
      </c>
      <c r="H67" s="24">
        <f>AVERAGE(B67:C67)</f>
        <v>4279.45</v>
      </c>
      <c r="I67" s="24">
        <f>AVERAGE(C67:D67)</f>
        <v>3749.2</v>
      </c>
      <c r="J67" s="29"/>
      <c r="K67" s="28"/>
      <c r="L67" s="28"/>
    </row>
    <row r="68" spans="1:14">
      <c r="A68" s="223"/>
      <c r="B68" s="223"/>
      <c r="C68" s="223"/>
      <c r="D68" s="223"/>
      <c r="E68" s="223"/>
      <c r="F68" s="224"/>
      <c r="H68" s="24"/>
      <c r="I68" s="24"/>
      <c r="J68" s="29"/>
      <c r="K68" s="28"/>
      <c r="L68" s="28"/>
    </row>
    <row r="69" spans="1:14">
      <c r="A69" s="221" t="s">
        <v>51</v>
      </c>
      <c r="B69" s="221"/>
      <c r="C69" s="221"/>
      <c r="D69" s="221"/>
      <c r="E69" s="221"/>
      <c r="F69" s="222"/>
      <c r="H69" s="24"/>
      <c r="I69" s="24"/>
      <c r="J69" s="29"/>
      <c r="K69" s="28"/>
      <c r="L69" s="28"/>
    </row>
    <row r="70" spans="1:14">
      <c r="A70" s="6" t="s">
        <v>52</v>
      </c>
      <c r="B70" s="7">
        <v>0</v>
      </c>
      <c r="C70" s="7">
        <v>0</v>
      </c>
      <c r="D70" s="7">
        <v>0</v>
      </c>
      <c r="E70" s="7">
        <v>0</v>
      </c>
      <c r="F70" s="11">
        <v>0</v>
      </c>
      <c r="H70" s="24"/>
      <c r="I70" s="24"/>
      <c r="J70" s="30" t="s">
        <v>120</v>
      </c>
      <c r="K70" s="28">
        <v>0</v>
      </c>
      <c r="L70" s="28">
        <v>0</v>
      </c>
    </row>
    <row r="71" spans="1:14">
      <c r="A71" s="6" t="s">
        <v>53</v>
      </c>
      <c r="B71" s="7">
        <v>240.4</v>
      </c>
      <c r="C71" s="7">
        <v>327.60000000000002</v>
      </c>
      <c r="D71" s="7">
        <v>228</v>
      </c>
      <c r="E71" s="7">
        <v>176.5</v>
      </c>
      <c r="F71" s="11">
        <v>137</v>
      </c>
      <c r="H71" s="24"/>
      <c r="I71" s="24"/>
      <c r="J71" s="29"/>
      <c r="K71" s="28"/>
      <c r="L71" s="28"/>
    </row>
    <row r="72" spans="1:14" ht="36">
      <c r="A72" s="6" t="s">
        <v>54</v>
      </c>
      <c r="B72" s="7">
        <v>997.7</v>
      </c>
      <c r="C72" s="7">
        <v>708.6</v>
      </c>
      <c r="D72" s="7">
        <v>561.70000000000005</v>
      </c>
      <c r="E72" s="7">
        <v>516.9</v>
      </c>
      <c r="F72" s="11">
        <v>478</v>
      </c>
      <c r="H72" s="24"/>
      <c r="I72" s="24"/>
      <c r="J72" s="30" t="s">
        <v>168</v>
      </c>
      <c r="K72" s="28">
        <f>H58/H81</f>
        <v>1.6328653966362303</v>
      </c>
      <c r="L72" s="28">
        <f>I58/I79</f>
        <v>4.1246666666666663</v>
      </c>
    </row>
    <row r="73" spans="1:14">
      <c r="A73" s="6" t="s">
        <v>10</v>
      </c>
      <c r="B73" s="7">
        <v>0</v>
      </c>
      <c r="C73" s="7">
        <v>0</v>
      </c>
      <c r="D73" s="7">
        <v>0</v>
      </c>
      <c r="E73" s="7">
        <v>0</v>
      </c>
      <c r="F73" s="11">
        <v>0</v>
      </c>
      <c r="H73" s="24"/>
      <c r="I73" s="24"/>
      <c r="J73" s="29"/>
      <c r="K73" s="28"/>
      <c r="L73" s="28"/>
    </row>
    <row r="74" spans="1:14" ht="24">
      <c r="A74" s="6" t="s">
        <v>55</v>
      </c>
      <c r="B74" s="8">
        <v>1238.0999999999999</v>
      </c>
      <c r="C74" s="8">
        <v>1036.2</v>
      </c>
      <c r="D74" s="7">
        <v>789.7</v>
      </c>
      <c r="E74" s="7">
        <v>693.4</v>
      </c>
      <c r="F74" s="11">
        <v>615</v>
      </c>
      <c r="H74" s="24">
        <f>AVERAGE(B74:C74)</f>
        <v>1137.1500000000001</v>
      </c>
      <c r="I74" s="24">
        <f>AVERAGE(C74:D74)</f>
        <v>912.95</v>
      </c>
      <c r="J74" s="45" t="s">
        <v>125</v>
      </c>
      <c r="K74" s="21">
        <f>H74/H79</f>
        <v>0.37905000000000005</v>
      </c>
      <c r="L74" s="21">
        <f>I74/I79</f>
        <v>0.30431666666666668</v>
      </c>
      <c r="N74" s="25" t="s">
        <v>126</v>
      </c>
    </row>
    <row r="75" spans="1:14">
      <c r="A75" s="9" t="s">
        <v>56</v>
      </c>
      <c r="B75" s="10">
        <v>5719.1</v>
      </c>
      <c r="C75" s="10">
        <v>5114.1000000000004</v>
      </c>
      <c r="D75" s="10">
        <v>4210.2</v>
      </c>
      <c r="E75" s="10">
        <v>3648.6</v>
      </c>
      <c r="F75" s="13">
        <v>3626.6</v>
      </c>
      <c r="H75" s="24"/>
      <c r="I75" s="24"/>
      <c r="J75" s="29"/>
      <c r="K75" s="28"/>
      <c r="L75" s="28"/>
    </row>
    <row r="76" spans="1:14">
      <c r="A76" s="223"/>
      <c r="B76" s="223"/>
      <c r="C76" s="223"/>
      <c r="D76" s="223"/>
      <c r="E76" s="223"/>
      <c r="F76" s="224"/>
      <c r="H76" s="24"/>
      <c r="I76" s="24"/>
      <c r="J76" s="29"/>
      <c r="K76" s="28"/>
      <c r="L76" s="28"/>
    </row>
    <row r="77" spans="1:14">
      <c r="A77" s="221" t="s">
        <v>57</v>
      </c>
      <c r="B77" s="221"/>
      <c r="C77" s="221"/>
      <c r="D77" s="221"/>
      <c r="E77" s="221"/>
      <c r="F77" s="222"/>
      <c r="H77" s="24"/>
      <c r="I77" s="24"/>
      <c r="J77" s="4"/>
      <c r="K77" s="21">
        <f>B8/(H74+H81)</f>
        <v>0.20338283828382825</v>
      </c>
      <c r="L77" s="21">
        <f>C8/(I74+I81)</f>
        <v>0.24843474631295792</v>
      </c>
      <c r="N77" s="186" t="s">
        <v>371</v>
      </c>
    </row>
    <row r="78" spans="1:14">
      <c r="A78" s="6" t="s">
        <v>58</v>
      </c>
      <c r="B78" s="7">
        <v>0</v>
      </c>
      <c r="C78" s="7">
        <v>0</v>
      </c>
      <c r="D78" s="7">
        <v>0</v>
      </c>
      <c r="E78" s="7">
        <v>0</v>
      </c>
      <c r="F78" s="11">
        <v>0</v>
      </c>
      <c r="H78" s="24"/>
      <c r="I78" s="24"/>
      <c r="J78" s="4"/>
      <c r="K78" s="28"/>
      <c r="L78" s="28"/>
    </row>
    <row r="79" spans="1:14" ht="24">
      <c r="A79" s="6" t="s">
        <v>374</v>
      </c>
      <c r="B79" s="8">
        <v>3000</v>
      </c>
      <c r="C79" s="8">
        <v>3000</v>
      </c>
      <c r="D79" s="8">
        <v>3000</v>
      </c>
      <c r="E79" s="8">
        <v>3000</v>
      </c>
      <c r="F79" s="8">
        <v>3000</v>
      </c>
      <c r="H79" s="24">
        <f>AVERAGE(B79:C79)</f>
        <v>3000</v>
      </c>
      <c r="I79" s="24">
        <f>AVERAGE(C79:D79)</f>
        <v>3000</v>
      </c>
      <c r="J79" s="46" t="s">
        <v>122</v>
      </c>
      <c r="K79" s="21">
        <f>B16/H81</f>
        <v>0.12939822522885652</v>
      </c>
      <c r="L79" s="21">
        <f>C16/I81</f>
        <v>0.1763779119147805</v>
      </c>
      <c r="N79" s="25" t="s">
        <v>119</v>
      </c>
    </row>
    <row r="80" spans="1:14">
      <c r="A80" s="6" t="s">
        <v>333</v>
      </c>
      <c r="B80" s="8">
        <v>5889.7</v>
      </c>
      <c r="C80" s="8">
        <v>5228</v>
      </c>
      <c r="D80" s="8">
        <v>4195.7</v>
      </c>
      <c r="E80" s="8">
        <v>3230.2</v>
      </c>
      <c r="F80" s="12">
        <v>2207.1999999999998</v>
      </c>
      <c r="H80" s="24">
        <f>AVERAGE(B80:C80)</f>
        <v>5558.85</v>
      </c>
      <c r="I80" s="24">
        <f>AVERAGE(C80:D80)</f>
        <v>4711.8500000000004</v>
      </c>
      <c r="J80" s="46"/>
      <c r="K80" s="21"/>
      <c r="L80" s="21"/>
      <c r="N80" s="25"/>
    </row>
    <row r="81" spans="1:14">
      <c r="A81" s="6" t="s">
        <v>59</v>
      </c>
      <c r="B81" s="8">
        <v>8889.7000000000007</v>
      </c>
      <c r="C81" s="8">
        <v>8228</v>
      </c>
      <c r="D81" s="8">
        <v>7195.7</v>
      </c>
      <c r="E81" s="8">
        <v>6230.2</v>
      </c>
      <c r="F81" s="12">
        <v>5207.2</v>
      </c>
      <c r="H81" s="24">
        <f>SUM(H79:H80)</f>
        <v>8558.85</v>
      </c>
      <c r="I81" s="24">
        <f>SUM(I79:I80)</f>
        <v>7711.85</v>
      </c>
      <c r="J81" s="24" t="s">
        <v>366</v>
      </c>
      <c r="K81" s="28">
        <f>B88</f>
        <v>3.1063342969953989</v>
      </c>
      <c r="L81" s="28"/>
    </row>
    <row r="82" spans="1:14">
      <c r="A82" s="9" t="s">
        <v>139</v>
      </c>
      <c r="B82" s="10">
        <v>14608.8</v>
      </c>
      <c r="C82" s="10">
        <v>13342.1</v>
      </c>
      <c r="D82" s="10">
        <v>11405.9</v>
      </c>
      <c r="E82" s="10">
        <v>9878.7999999999993</v>
      </c>
      <c r="F82" s="13">
        <v>8833.7999999999993</v>
      </c>
      <c r="H82" s="24"/>
      <c r="I82" s="24"/>
      <c r="J82" s="4"/>
      <c r="K82" s="28"/>
      <c r="L82" s="28"/>
    </row>
    <row r="83" spans="1:14">
      <c r="A83" s="223"/>
      <c r="B83" s="223"/>
      <c r="C83" s="223"/>
      <c r="D83" s="223"/>
      <c r="E83" s="223"/>
      <c r="F83" s="224"/>
      <c r="H83" s="24"/>
      <c r="I83" s="24"/>
      <c r="J83" s="4"/>
      <c r="K83" s="28"/>
      <c r="L83" s="28"/>
    </row>
    <row r="84" spans="1:14">
      <c r="A84" s="6" t="s">
        <v>60</v>
      </c>
      <c r="B84" s="100">
        <v>1013</v>
      </c>
      <c r="C84" s="100"/>
      <c r="D84" s="100"/>
      <c r="E84" s="100"/>
      <c r="F84" s="100"/>
      <c r="G84" s="218" t="s">
        <v>174</v>
      </c>
      <c r="H84" s="218"/>
      <c r="I84" s="218"/>
      <c r="J84" s="4"/>
      <c r="K84" s="28"/>
      <c r="L84" s="28"/>
    </row>
    <row r="85" spans="1:14">
      <c r="A85" s="6" t="s">
        <v>61</v>
      </c>
      <c r="B85" s="7">
        <v>0</v>
      </c>
      <c r="C85" s="7"/>
      <c r="D85" s="7"/>
      <c r="E85" s="7"/>
      <c r="F85" s="11"/>
      <c r="H85" s="24"/>
      <c r="I85" s="24"/>
      <c r="J85" s="4"/>
      <c r="K85" s="28"/>
      <c r="L85" s="28"/>
    </row>
    <row r="86" spans="1:14">
      <c r="A86" s="6" t="s">
        <v>62</v>
      </c>
      <c r="B86" s="108">
        <v>11.9</v>
      </c>
      <c r="C86" s="108">
        <v>2.1</v>
      </c>
      <c r="D86" s="7">
        <v>0</v>
      </c>
      <c r="E86" s="7">
        <v>0</v>
      </c>
      <c r="F86" s="11">
        <v>0</v>
      </c>
      <c r="H86" s="24"/>
      <c r="I86" s="24"/>
      <c r="J86" s="4"/>
      <c r="K86" s="28"/>
      <c r="L86" s="28"/>
    </row>
    <row r="87" spans="1:14">
      <c r="A87" s="6" t="s">
        <v>172</v>
      </c>
      <c r="B87" s="100">
        <f>B36*B84</f>
        <v>27614.38</v>
      </c>
      <c r="C87" s="100"/>
      <c r="D87" s="100"/>
      <c r="E87" s="100"/>
      <c r="F87" s="100"/>
      <c r="H87" s="24"/>
      <c r="I87" s="24"/>
      <c r="J87" s="4"/>
      <c r="K87" s="28"/>
      <c r="L87" s="28"/>
    </row>
    <row r="88" spans="1:14">
      <c r="A88" s="6" t="s">
        <v>171</v>
      </c>
      <c r="B88" s="104">
        <f>B87/B81</f>
        <v>3.1063342969953989</v>
      </c>
      <c r="C88" s="100"/>
      <c r="D88" s="100"/>
      <c r="E88" s="100"/>
      <c r="F88" s="101"/>
      <c r="H88" s="24"/>
      <c r="I88" s="24"/>
      <c r="J88" s="4"/>
      <c r="K88" s="28"/>
      <c r="L88" s="28"/>
    </row>
    <row r="89" spans="1:14">
      <c r="A89" s="106" t="s">
        <v>170</v>
      </c>
      <c r="B89" s="105">
        <f>B81/B87</f>
        <v>0.3219228532380593</v>
      </c>
      <c r="C89" s="102"/>
      <c r="D89" s="102"/>
      <c r="E89" s="102"/>
      <c r="F89" s="103"/>
      <c r="H89" s="24"/>
      <c r="I89" s="24"/>
      <c r="J89" s="4"/>
      <c r="K89" s="28"/>
      <c r="L89" s="28"/>
    </row>
    <row r="90" spans="1:14">
      <c r="H90" s="24"/>
      <c r="I90" s="24"/>
      <c r="J90" s="4"/>
      <c r="K90" s="28"/>
      <c r="L90" s="28"/>
    </row>
    <row r="91" spans="1:14">
      <c r="A91" s="5" t="s">
        <v>63</v>
      </c>
      <c r="B91" s="33">
        <v>5</v>
      </c>
      <c r="C91" s="33">
        <v>4</v>
      </c>
      <c r="D91" s="33">
        <v>3</v>
      </c>
      <c r="E91" s="33">
        <v>2</v>
      </c>
      <c r="F91" s="34">
        <v>1</v>
      </c>
      <c r="H91" s="33">
        <v>5</v>
      </c>
      <c r="I91" s="33">
        <v>4</v>
      </c>
      <c r="J91" s="33">
        <v>3</v>
      </c>
      <c r="K91" s="33">
        <v>2</v>
      </c>
      <c r="L91" s="34">
        <v>1</v>
      </c>
    </row>
    <row r="92" spans="1:14">
      <c r="A92" s="225" t="s">
        <v>64</v>
      </c>
      <c r="B92" s="225"/>
      <c r="C92" s="225"/>
      <c r="D92" s="225"/>
      <c r="E92" s="225"/>
      <c r="F92" s="226"/>
      <c r="H92" s="24"/>
      <c r="I92" s="24"/>
      <c r="J92" s="4"/>
      <c r="K92" s="4"/>
    </row>
    <row r="93" spans="1:14">
      <c r="A93" s="6" t="s">
        <v>65</v>
      </c>
      <c r="B93" s="8">
        <v>1559.5</v>
      </c>
      <c r="C93" s="8">
        <v>1360.2</v>
      </c>
      <c r="D93" s="8">
        <v>1175.7</v>
      </c>
      <c r="E93" s="8">
        <v>1019.2</v>
      </c>
      <c r="F93" s="11">
        <v>885.6</v>
      </c>
      <c r="H93" s="26">
        <f>B93/B$93</f>
        <v>1</v>
      </c>
      <c r="I93" s="26">
        <f>C93/C$93</f>
        <v>1</v>
      </c>
      <c r="J93" s="26">
        <f>D93/D$93</f>
        <v>1</v>
      </c>
      <c r="K93" s="26">
        <f>E93/E$93</f>
        <v>1</v>
      </c>
      <c r="L93" s="26">
        <f>F93/F$93</f>
        <v>1</v>
      </c>
      <c r="N93" s="25"/>
    </row>
    <row r="94" spans="1:14">
      <c r="A94" s="6" t="s">
        <v>66</v>
      </c>
      <c r="B94" s="7">
        <v>482.1</v>
      </c>
      <c r="C94" s="7">
        <v>403.1</v>
      </c>
      <c r="D94" s="7">
        <v>346.1</v>
      </c>
      <c r="E94" s="7">
        <v>307.3</v>
      </c>
      <c r="F94" s="11">
        <v>269.2</v>
      </c>
      <c r="H94" s="26"/>
      <c r="I94" s="26"/>
      <c r="J94" s="21"/>
      <c r="K94" s="21"/>
      <c r="L94" s="21"/>
    </row>
    <row r="95" spans="1:14">
      <c r="A95" s="6" t="s">
        <v>53</v>
      </c>
      <c r="B95" s="7">
        <v>-70.8</v>
      </c>
      <c r="C95" s="7">
        <v>72.2</v>
      </c>
      <c r="D95" s="7">
        <v>58.9</v>
      </c>
      <c r="E95" s="7">
        <v>22.9</v>
      </c>
      <c r="F95" s="11">
        <v>46.9</v>
      </c>
      <c r="H95" s="26"/>
      <c r="I95" s="26"/>
      <c r="J95" s="21"/>
      <c r="K95" s="21"/>
      <c r="L95" s="21"/>
    </row>
    <row r="96" spans="1:14">
      <c r="A96" s="6" t="s">
        <v>67</v>
      </c>
      <c r="B96" s="7">
        <v>108.4</v>
      </c>
      <c r="C96" s="7">
        <v>81.2</v>
      </c>
      <c r="D96" s="7">
        <v>53.6</v>
      </c>
      <c r="E96" s="7">
        <v>48.2</v>
      </c>
      <c r="F96" s="11">
        <v>69.400000000000006</v>
      </c>
      <c r="H96" s="26"/>
      <c r="I96" s="26"/>
      <c r="J96" s="21"/>
      <c r="K96" s="21"/>
      <c r="L96" s="21"/>
    </row>
    <row r="97" spans="1:14">
      <c r="A97" s="6" t="s">
        <v>68</v>
      </c>
      <c r="B97" s="7">
        <v>0</v>
      </c>
      <c r="C97" s="7">
        <v>0</v>
      </c>
      <c r="D97" s="7">
        <v>0</v>
      </c>
      <c r="E97" s="7">
        <v>0</v>
      </c>
      <c r="F97" s="11">
        <v>0</v>
      </c>
      <c r="H97" s="26"/>
      <c r="I97" s="26"/>
      <c r="J97" s="21"/>
      <c r="K97" s="21"/>
      <c r="L97" s="21"/>
    </row>
    <row r="98" spans="1:14">
      <c r="A98" s="228" t="s">
        <v>69</v>
      </c>
      <c r="B98" s="228"/>
      <c r="C98" s="228"/>
      <c r="D98" s="228"/>
      <c r="E98" s="228"/>
      <c r="F98" s="229"/>
      <c r="H98" s="26"/>
      <c r="I98" s="26"/>
      <c r="J98" s="21"/>
      <c r="K98" s="21"/>
      <c r="L98" s="21"/>
    </row>
    <row r="99" spans="1:14">
      <c r="A99" s="6" t="s">
        <v>70</v>
      </c>
      <c r="B99" s="7">
        <v>-224.9</v>
      </c>
      <c r="C99" s="7">
        <v>-171.6</v>
      </c>
      <c r="D99" s="7">
        <v>-56.7</v>
      </c>
      <c r="E99" s="7">
        <v>-170.6</v>
      </c>
      <c r="F99" s="11">
        <v>-177.3</v>
      </c>
      <c r="H99" s="26"/>
      <c r="I99" s="26"/>
      <c r="J99" s="21"/>
      <c r="K99" s="21"/>
      <c r="L99" s="21"/>
    </row>
    <row r="100" spans="1:14">
      <c r="A100" s="6" t="s">
        <v>71</v>
      </c>
      <c r="B100" s="7">
        <v>-854</v>
      </c>
      <c r="C100" s="7">
        <v>-536</v>
      </c>
      <c r="D100" s="7">
        <v>-557.5</v>
      </c>
      <c r="E100" s="7">
        <v>-162.80000000000001</v>
      </c>
      <c r="F100" s="11">
        <v>-651.6</v>
      </c>
      <c r="H100" s="26"/>
      <c r="I100" s="26"/>
      <c r="J100" s="21"/>
      <c r="K100" s="21"/>
      <c r="L100" s="21"/>
    </row>
    <row r="101" spans="1:14">
      <c r="A101" s="6" t="s">
        <v>72</v>
      </c>
      <c r="B101" s="7">
        <v>0</v>
      </c>
      <c r="C101" s="7">
        <v>0</v>
      </c>
      <c r="D101" s="7">
        <v>0</v>
      </c>
      <c r="E101" s="7">
        <v>0</v>
      </c>
      <c r="F101" s="11">
        <v>0</v>
      </c>
      <c r="H101" s="26"/>
      <c r="I101" s="26"/>
      <c r="J101" s="21"/>
      <c r="K101" s="21"/>
      <c r="L101" s="21"/>
    </row>
    <row r="102" spans="1:14">
      <c r="A102" s="6" t="s">
        <v>73</v>
      </c>
      <c r="B102" s="7">
        <v>276.7</v>
      </c>
      <c r="C102" s="7">
        <v>233.7</v>
      </c>
      <c r="D102" s="7">
        <v>240.6</v>
      </c>
      <c r="E102" s="7">
        <v>289.60000000000002</v>
      </c>
      <c r="F102" s="11">
        <v>182.8</v>
      </c>
      <c r="H102" s="26"/>
      <c r="I102" s="26"/>
      <c r="J102" s="21"/>
      <c r="K102" s="21"/>
      <c r="L102" s="21"/>
    </row>
    <row r="103" spans="1:14">
      <c r="A103" s="6" t="s">
        <v>74</v>
      </c>
      <c r="B103" s="7">
        <v>102.8</v>
      </c>
      <c r="C103" s="7">
        <v>167.7</v>
      </c>
      <c r="D103" s="7">
        <v>182.5</v>
      </c>
      <c r="E103" s="7">
        <v>89.3</v>
      </c>
      <c r="F103" s="11">
        <v>76.8</v>
      </c>
      <c r="H103" s="26"/>
      <c r="I103" s="26"/>
      <c r="J103" s="21"/>
      <c r="K103" s="21"/>
      <c r="L103" s="21"/>
    </row>
    <row r="104" spans="1:14">
      <c r="A104" s="6" t="s">
        <v>75</v>
      </c>
      <c r="B104" s="7">
        <v>-8.6</v>
      </c>
      <c r="C104" s="7">
        <v>42.2</v>
      </c>
      <c r="D104" s="7">
        <v>48.3</v>
      </c>
      <c r="E104" s="7">
        <v>30.7</v>
      </c>
      <c r="F104" s="11">
        <v>17.399999999999999</v>
      </c>
      <c r="H104" s="26"/>
      <c r="I104" s="26"/>
      <c r="J104" s="21"/>
      <c r="K104" s="21"/>
      <c r="L104" s="21"/>
    </row>
    <row r="105" spans="1:14">
      <c r="A105" s="6" t="s">
        <v>76</v>
      </c>
      <c r="B105" s="8">
        <v>1371.2</v>
      </c>
      <c r="C105" s="8">
        <v>1652.7</v>
      </c>
      <c r="D105" s="8">
        <v>1491.5</v>
      </c>
      <c r="E105" s="8">
        <v>1473.8</v>
      </c>
      <c r="F105" s="11">
        <v>719.2</v>
      </c>
      <c r="H105" s="26"/>
      <c r="I105" s="26"/>
      <c r="J105" s="26"/>
      <c r="K105" s="26"/>
      <c r="L105" s="26"/>
      <c r="N105" s="25"/>
    </row>
    <row r="106" spans="1:14">
      <c r="A106" s="6" t="s">
        <v>77</v>
      </c>
      <c r="B106" s="7">
        <v>0</v>
      </c>
      <c r="C106" s="7">
        <v>0</v>
      </c>
      <c r="D106" s="7">
        <v>0</v>
      </c>
      <c r="E106" s="7">
        <v>0</v>
      </c>
      <c r="F106" s="11">
        <v>0</v>
      </c>
      <c r="H106" s="26"/>
      <c r="I106" s="26"/>
      <c r="J106" s="21"/>
      <c r="K106" s="21"/>
      <c r="L106" s="21"/>
    </row>
    <row r="107" spans="1:14">
      <c r="A107" s="230"/>
      <c r="B107" s="230"/>
      <c r="C107" s="230"/>
      <c r="D107" s="230"/>
      <c r="E107" s="230"/>
      <c r="F107" s="231"/>
      <c r="H107" s="26"/>
      <c r="I107" s="26"/>
      <c r="J107" s="21"/>
      <c r="K107" s="21"/>
      <c r="L107" s="21"/>
    </row>
    <row r="108" spans="1:14">
      <c r="A108" s="9" t="s">
        <v>109</v>
      </c>
      <c r="B108" s="10">
        <v>1371.2</v>
      </c>
      <c r="C108" s="10">
        <v>1652.7</v>
      </c>
      <c r="D108" s="10">
        <v>1491.5</v>
      </c>
      <c r="E108" s="10">
        <v>1473.8</v>
      </c>
      <c r="F108" s="15">
        <v>719.2</v>
      </c>
      <c r="G108" s="16"/>
      <c r="H108" s="47">
        <f>B108/B$93</f>
        <v>0.87925617184995197</v>
      </c>
      <c r="I108" s="47">
        <f>C108/C$93</f>
        <v>1.2150419056021173</v>
      </c>
      <c r="J108" s="47">
        <f>D108/D$93</f>
        <v>1.268605936888662</v>
      </c>
      <c r="K108" s="47">
        <f>E108/E$93</f>
        <v>1.4460361067503924</v>
      </c>
      <c r="L108" s="47">
        <f>F108/F$93</f>
        <v>0.81210478771454386</v>
      </c>
      <c r="M108" s="48"/>
      <c r="N108" s="49" t="s">
        <v>101</v>
      </c>
    </row>
    <row r="109" spans="1:14">
      <c r="A109" s="223"/>
      <c r="B109" s="223"/>
      <c r="C109" s="223"/>
      <c r="D109" s="223"/>
      <c r="E109" s="223"/>
      <c r="F109" s="224"/>
      <c r="H109" s="26"/>
      <c r="I109" s="26"/>
      <c r="J109" s="21"/>
      <c r="K109" s="21"/>
      <c r="L109" s="21"/>
    </row>
    <row r="110" spans="1:14">
      <c r="A110" s="225" t="s">
        <v>111</v>
      </c>
      <c r="B110" s="225"/>
      <c r="C110" s="225"/>
      <c r="D110" s="225"/>
      <c r="E110" s="225"/>
      <c r="F110" s="226"/>
      <c r="H110" s="26"/>
      <c r="I110" s="26"/>
      <c r="J110" s="21"/>
      <c r="K110" s="21"/>
      <c r="L110" s="21"/>
    </row>
    <row r="111" spans="1:14">
      <c r="A111" s="87"/>
      <c r="B111" s="33">
        <v>5</v>
      </c>
      <c r="C111" s="33">
        <v>4</v>
      </c>
      <c r="D111" s="33">
        <v>3</v>
      </c>
      <c r="E111" s="33">
        <v>2</v>
      </c>
      <c r="F111" s="34">
        <v>1</v>
      </c>
      <c r="H111" s="33">
        <v>5</v>
      </c>
      <c r="I111" s="33">
        <v>4</v>
      </c>
      <c r="J111" s="33">
        <v>3</v>
      </c>
      <c r="K111" s="33">
        <v>2</v>
      </c>
      <c r="L111" s="34">
        <v>1</v>
      </c>
    </row>
    <row r="112" spans="1:14">
      <c r="A112" s="227" t="s">
        <v>216</v>
      </c>
      <c r="B112" s="227"/>
      <c r="C112" s="227"/>
      <c r="D112" s="227"/>
      <c r="E112" s="227"/>
      <c r="F112" s="227"/>
      <c r="H112" s="26"/>
      <c r="I112" s="26"/>
      <c r="J112" s="21"/>
      <c r="K112" s="21"/>
      <c r="L112" s="21"/>
    </row>
    <row r="113" spans="1:14">
      <c r="A113" s="6" t="s">
        <v>79</v>
      </c>
      <c r="B113" s="7">
        <v>15.5</v>
      </c>
      <c r="C113" s="7">
        <v>6.2</v>
      </c>
      <c r="D113" s="7">
        <v>84.5</v>
      </c>
      <c r="E113" s="7">
        <v>368.1</v>
      </c>
      <c r="F113" s="11">
        <v>43.5</v>
      </c>
      <c r="H113" s="26"/>
      <c r="I113" s="26"/>
      <c r="J113" s="21"/>
      <c r="K113" s="21"/>
      <c r="L113" s="21"/>
    </row>
    <row r="114" spans="1:14">
      <c r="A114" s="6" t="s">
        <v>80</v>
      </c>
      <c r="B114" s="8">
        <v>11519.9</v>
      </c>
      <c r="C114" s="7">
        <v>0</v>
      </c>
      <c r="D114" s="7">
        <v>0</v>
      </c>
      <c r="E114" s="7">
        <v>0</v>
      </c>
      <c r="F114" s="11">
        <v>0</v>
      </c>
      <c r="H114" s="26"/>
      <c r="I114" s="26"/>
      <c r="J114" s="21"/>
      <c r="K114" s="21"/>
      <c r="L114" s="21"/>
    </row>
    <row r="115" spans="1:14">
      <c r="A115" s="228" t="s">
        <v>81</v>
      </c>
      <c r="B115" s="228"/>
      <c r="C115" s="228"/>
      <c r="D115" s="228"/>
      <c r="E115" s="228"/>
      <c r="F115" s="229"/>
      <c r="H115" s="26"/>
      <c r="I115" s="26"/>
      <c r="J115" s="21"/>
      <c r="K115" s="21"/>
      <c r="L115" s="21"/>
    </row>
    <row r="116" spans="1:14">
      <c r="A116" s="6" t="s">
        <v>82</v>
      </c>
      <c r="B116" s="8">
        <v>-1237.5</v>
      </c>
      <c r="C116" s="7">
        <v>-939.5</v>
      </c>
      <c r="D116" s="7">
        <v>-795.1</v>
      </c>
      <c r="E116" s="7">
        <v>-934.4</v>
      </c>
      <c r="F116" s="12">
        <v>-1237</v>
      </c>
      <c r="H116" s="26"/>
      <c r="I116" s="26"/>
      <c r="J116" s="21"/>
      <c r="K116" s="21"/>
      <c r="L116" s="21"/>
    </row>
    <row r="117" spans="1:14">
      <c r="A117" s="6" t="s">
        <v>83</v>
      </c>
      <c r="B117" s="8">
        <v>-10742</v>
      </c>
      <c r="C117" s="7">
        <v>0</v>
      </c>
      <c r="D117" s="7">
        <v>0</v>
      </c>
      <c r="E117" s="7">
        <v>0</v>
      </c>
      <c r="F117" s="11">
        <v>0</v>
      </c>
      <c r="H117" s="26"/>
      <c r="I117" s="26"/>
      <c r="J117" s="21"/>
      <c r="K117" s="21"/>
      <c r="L117" s="21"/>
    </row>
    <row r="118" spans="1:14">
      <c r="A118" s="6" t="s">
        <v>84</v>
      </c>
      <c r="B118" s="7">
        <v>10.1</v>
      </c>
      <c r="C118" s="7">
        <v>10.199999999999999</v>
      </c>
      <c r="D118" s="7">
        <v>8.4</v>
      </c>
      <c r="E118" s="7">
        <v>14.4</v>
      </c>
      <c r="F118" s="11">
        <v>59</v>
      </c>
      <c r="H118" s="26"/>
      <c r="I118" s="26"/>
      <c r="J118" s="21"/>
      <c r="K118" s="21"/>
      <c r="L118" s="21"/>
    </row>
    <row r="119" spans="1:14">
      <c r="A119" s="230"/>
      <c r="B119" s="230"/>
      <c r="C119" s="230"/>
      <c r="D119" s="230"/>
      <c r="E119" s="230"/>
      <c r="F119" s="231"/>
      <c r="H119" s="26"/>
      <c r="I119" s="26"/>
      <c r="J119" s="21"/>
      <c r="K119" s="21"/>
      <c r="L119" s="21"/>
    </row>
    <row r="120" spans="1:14">
      <c r="A120" s="9" t="s">
        <v>110</v>
      </c>
      <c r="B120" s="14">
        <v>-434</v>
      </c>
      <c r="C120" s="14">
        <v>-923.1</v>
      </c>
      <c r="D120" s="14">
        <v>-702.2</v>
      </c>
      <c r="E120" s="14">
        <v>-551.9</v>
      </c>
      <c r="F120" s="13">
        <v>-1134.5</v>
      </c>
      <c r="H120" s="47">
        <f>B108/-B120</f>
        <v>3.1594470046082952</v>
      </c>
      <c r="I120" s="47">
        <f>C108/-C120</f>
        <v>1.7903802404939877</v>
      </c>
      <c r="J120" s="47">
        <f>D108/-D120</f>
        <v>2.124038735403019</v>
      </c>
      <c r="K120" s="47">
        <f>E108/-E120</f>
        <v>2.6704113063960864</v>
      </c>
      <c r="L120" s="47">
        <f>F108/-F120</f>
        <v>0.63393565447333633</v>
      </c>
      <c r="M120" s="48"/>
      <c r="N120" s="49" t="s">
        <v>123</v>
      </c>
    </row>
    <row r="121" spans="1:14">
      <c r="A121" s="223"/>
      <c r="B121" s="223"/>
      <c r="C121" s="223"/>
      <c r="D121" s="223"/>
      <c r="E121" s="223"/>
      <c r="F121" s="224"/>
      <c r="H121" s="81" t="s">
        <v>394</v>
      </c>
      <c r="I121" s="26"/>
      <c r="J121" s="21"/>
      <c r="K121" s="21"/>
      <c r="L121" s="21"/>
    </row>
    <row r="122" spans="1:14">
      <c r="A122" s="225" t="s">
        <v>85</v>
      </c>
      <c r="B122" s="225"/>
      <c r="C122" s="225"/>
      <c r="D122" s="225"/>
      <c r="E122" s="225"/>
      <c r="F122" s="226"/>
      <c r="H122" s="26"/>
      <c r="I122" s="26"/>
      <c r="J122" s="21"/>
      <c r="K122" s="21"/>
      <c r="L122" s="21"/>
    </row>
    <row r="123" spans="1:14">
      <c r="A123" s="87"/>
      <c r="B123" s="33">
        <v>5</v>
      </c>
      <c r="C123" s="33">
        <v>4</v>
      </c>
      <c r="D123" s="33">
        <v>3</v>
      </c>
      <c r="E123" s="33">
        <v>2</v>
      </c>
      <c r="F123" s="34">
        <v>1</v>
      </c>
      <c r="H123" s="33">
        <v>5</v>
      </c>
      <c r="I123" s="33">
        <v>4</v>
      </c>
      <c r="J123" s="33">
        <v>3</v>
      </c>
      <c r="K123" s="33">
        <v>2</v>
      </c>
      <c r="L123" s="34">
        <v>1</v>
      </c>
    </row>
    <row r="124" spans="1:14">
      <c r="A124" s="228" t="s">
        <v>78</v>
      </c>
      <c r="B124" s="228"/>
      <c r="C124" s="228"/>
      <c r="D124" s="228"/>
      <c r="E124" s="228"/>
      <c r="F124" s="229"/>
      <c r="H124" s="26"/>
      <c r="I124" s="26"/>
      <c r="J124" s="21"/>
      <c r="K124" s="21"/>
      <c r="L124" s="21"/>
    </row>
    <row r="125" spans="1:14">
      <c r="A125" s="6" t="s">
        <v>86</v>
      </c>
      <c r="B125" s="7">
        <v>0</v>
      </c>
      <c r="C125" s="7">
        <v>0</v>
      </c>
      <c r="D125" s="7">
        <v>0</v>
      </c>
      <c r="E125" s="7">
        <v>0</v>
      </c>
      <c r="F125" s="11">
        <v>440.7</v>
      </c>
      <c r="H125" s="26"/>
      <c r="I125" s="26"/>
      <c r="J125" s="21"/>
      <c r="K125" s="21"/>
      <c r="L125" s="21"/>
    </row>
    <row r="126" spans="1:14">
      <c r="A126" s="6" t="s">
        <v>87</v>
      </c>
      <c r="B126" s="7">
        <v>177.5</v>
      </c>
      <c r="C126" s="7">
        <v>145.1</v>
      </c>
      <c r="D126" s="7">
        <v>0</v>
      </c>
      <c r="E126" s="7">
        <v>111.1</v>
      </c>
      <c r="F126" s="11">
        <v>126.1</v>
      </c>
      <c r="H126" s="26"/>
      <c r="I126" s="26"/>
      <c r="J126" s="21"/>
      <c r="K126" s="21"/>
      <c r="L126" s="21"/>
    </row>
    <row r="127" spans="1:14">
      <c r="A127" s="228" t="s">
        <v>88</v>
      </c>
      <c r="B127" s="228"/>
      <c r="C127" s="228"/>
      <c r="D127" s="228"/>
      <c r="E127" s="228"/>
      <c r="F127" s="229"/>
      <c r="H127" s="26"/>
      <c r="I127" s="26"/>
      <c r="J127" s="21"/>
      <c r="K127" s="21"/>
      <c r="L127" s="21"/>
    </row>
    <row r="128" spans="1:14">
      <c r="A128" s="6" t="s">
        <v>89</v>
      </c>
      <c r="B128" s="7">
        <v>0</v>
      </c>
      <c r="C128" s="7">
        <v>0</v>
      </c>
      <c r="D128" s="7">
        <v>0</v>
      </c>
      <c r="E128" s="7">
        <v>-440.7</v>
      </c>
      <c r="F128" s="11">
        <v>0</v>
      </c>
      <c r="H128" s="26"/>
      <c r="I128" s="26"/>
      <c r="J128" s="21"/>
      <c r="K128" s="21"/>
      <c r="L128" s="21"/>
    </row>
    <row r="129" spans="1:14">
      <c r="A129" s="6" t="s">
        <v>90</v>
      </c>
      <c r="B129" s="7">
        <v>-781.8</v>
      </c>
      <c r="C129" s="7">
        <v>-299.2</v>
      </c>
      <c r="D129" s="7">
        <v>0</v>
      </c>
      <c r="E129" s="7">
        <v>0</v>
      </c>
      <c r="F129" s="11">
        <v>0</v>
      </c>
      <c r="H129" s="26"/>
      <c r="I129" s="26"/>
      <c r="J129" s="21"/>
      <c r="K129" s="21"/>
      <c r="L129" s="21"/>
    </row>
    <row r="130" spans="1:14">
      <c r="A130" s="6" t="s">
        <v>91</v>
      </c>
      <c r="B130" s="7">
        <v>-214.5</v>
      </c>
      <c r="C130" s="7">
        <v>-176.9</v>
      </c>
      <c r="D130" s="7">
        <v>-152.4</v>
      </c>
      <c r="E130" s="7">
        <v>-147</v>
      </c>
      <c r="F130" s="11">
        <v>-140.9</v>
      </c>
      <c r="H130" s="26"/>
      <c r="I130" s="26"/>
      <c r="J130" s="21"/>
      <c r="K130" s="21"/>
      <c r="L130" s="21"/>
    </row>
    <row r="131" spans="1:14">
      <c r="A131" s="6" t="s">
        <v>92</v>
      </c>
      <c r="B131" s="7">
        <v>14.4</v>
      </c>
      <c r="C131" s="7">
        <v>28.9</v>
      </c>
      <c r="D131" s="7">
        <v>-69.7</v>
      </c>
      <c r="E131" s="7">
        <v>-12.3</v>
      </c>
      <c r="F131" s="11">
        <v>-6.5</v>
      </c>
      <c r="H131" s="26"/>
      <c r="I131" s="26"/>
      <c r="J131" s="21"/>
      <c r="K131" s="21"/>
      <c r="L131" s="21"/>
    </row>
    <row r="132" spans="1:14">
      <c r="A132" s="230"/>
      <c r="B132" s="230"/>
      <c r="C132" s="230"/>
      <c r="D132" s="230"/>
      <c r="E132" s="230"/>
      <c r="F132" s="231"/>
      <c r="H132" s="26"/>
      <c r="I132" s="26"/>
      <c r="J132" s="21"/>
      <c r="K132" s="21"/>
      <c r="L132" s="21"/>
    </row>
    <row r="133" spans="1:14">
      <c r="A133" s="9" t="s">
        <v>112</v>
      </c>
      <c r="B133" s="14">
        <v>-804.4</v>
      </c>
      <c r="C133" s="14">
        <v>-302.10000000000002</v>
      </c>
      <c r="D133" s="14">
        <v>-222.1</v>
      </c>
      <c r="E133" s="14">
        <v>-488.9</v>
      </c>
      <c r="F133" s="15">
        <v>419.4</v>
      </c>
      <c r="H133" s="47">
        <f>B133/B$108</f>
        <v>-0.58663943990665113</v>
      </c>
      <c r="I133" s="47">
        <f>C133/C$108</f>
        <v>-0.18279179524414596</v>
      </c>
      <c r="J133" s="47">
        <f>D133/D$108</f>
        <v>-0.14891049279249077</v>
      </c>
      <c r="K133" s="47">
        <f>E133/E$108</f>
        <v>-0.33172750712444021</v>
      </c>
      <c r="L133" s="47">
        <f>F133/F$108</f>
        <v>0.58314794215795318</v>
      </c>
      <c r="M133" s="48"/>
      <c r="N133" s="49" t="s">
        <v>124</v>
      </c>
    </row>
    <row r="134" spans="1:14">
      <c r="A134" s="223"/>
      <c r="B134" s="223"/>
      <c r="C134" s="223"/>
      <c r="D134" s="223"/>
      <c r="E134" s="223"/>
      <c r="F134" s="224"/>
      <c r="H134" s="26"/>
      <c r="I134" s="26"/>
      <c r="J134" s="21"/>
      <c r="K134" s="21"/>
      <c r="L134" s="21"/>
    </row>
    <row r="135" spans="1:14">
      <c r="A135" s="6" t="s">
        <v>93</v>
      </c>
      <c r="B135" s="7">
        <v>0</v>
      </c>
      <c r="C135" s="7">
        <v>0</v>
      </c>
      <c r="D135" s="7">
        <v>0</v>
      </c>
      <c r="E135" s="7">
        <v>0</v>
      </c>
      <c r="F135" s="11">
        <v>0</v>
      </c>
      <c r="H135" s="26"/>
      <c r="I135" s="26"/>
      <c r="J135" s="21"/>
      <c r="K135" s="21"/>
      <c r="L135" s="21"/>
    </row>
    <row r="136" spans="1:14">
      <c r="A136" s="6" t="s">
        <v>94</v>
      </c>
      <c r="B136" s="7">
        <v>132.80000000000001</v>
      </c>
      <c r="C136" s="7">
        <v>427.5</v>
      </c>
      <c r="D136" s="7">
        <v>567.20000000000005</v>
      </c>
      <c r="E136" s="7">
        <v>433</v>
      </c>
      <c r="F136" s="11">
        <v>4.0999999999999996</v>
      </c>
      <c r="H136" s="26"/>
      <c r="I136" s="26"/>
      <c r="J136" s="21"/>
      <c r="K136" s="21"/>
      <c r="L136" s="21"/>
    </row>
    <row r="137" spans="1:14">
      <c r="A137" s="6"/>
      <c r="B137" s="7"/>
      <c r="C137" s="8"/>
      <c r="D137" s="7"/>
      <c r="E137" s="7"/>
      <c r="F137" s="11"/>
      <c r="H137" s="26"/>
      <c r="I137" s="26"/>
      <c r="J137" s="21"/>
      <c r="K137" s="21"/>
      <c r="L137" s="21"/>
    </row>
    <row r="138" spans="1:14">
      <c r="A138" s="110"/>
      <c r="B138" s="111"/>
      <c r="H138" s="24"/>
      <c r="I138" s="24"/>
      <c r="J138" s="4"/>
      <c r="K138" s="4"/>
    </row>
    <row r="139" spans="1:14">
      <c r="A139" t="s">
        <v>215</v>
      </c>
      <c r="H139" s="24"/>
      <c r="I139" s="24"/>
      <c r="J139" s="4"/>
      <c r="K139" s="4"/>
    </row>
    <row r="140" spans="1:14">
      <c r="A140" s="109"/>
      <c r="B140" s="117"/>
      <c r="C140" s="117"/>
      <c r="D140" s="112"/>
      <c r="E140" s="112"/>
      <c r="F140" s="112"/>
      <c r="H140" s="24"/>
      <c r="I140" s="24"/>
      <c r="J140" s="4"/>
      <c r="K140" s="4"/>
    </row>
    <row r="141" spans="1:14">
      <c r="A141" s="109"/>
      <c r="B141" s="113"/>
      <c r="C141" s="113"/>
      <c r="D141" s="113"/>
      <c r="E141" s="113"/>
      <c r="F141" s="113"/>
      <c r="H141" s="24"/>
      <c r="I141" s="24"/>
      <c r="J141" s="4"/>
      <c r="K141" s="4"/>
    </row>
    <row r="142" spans="1:14">
      <c r="A142" s="109"/>
      <c r="B142" s="114"/>
      <c r="C142" s="114"/>
      <c r="D142" s="114"/>
      <c r="E142" s="114"/>
      <c r="F142" s="113"/>
      <c r="H142" s="24"/>
      <c r="I142" s="24"/>
      <c r="J142" s="4"/>
      <c r="K142" s="4"/>
    </row>
    <row r="143" spans="1:14">
      <c r="A143" s="109"/>
      <c r="B143" s="115"/>
      <c r="C143" s="115"/>
      <c r="D143" s="115"/>
      <c r="E143" s="115"/>
      <c r="F143" s="115"/>
      <c r="H143" s="24"/>
      <c r="I143" s="24"/>
      <c r="J143" s="4"/>
      <c r="K143" s="4"/>
    </row>
    <row r="144" spans="1:14">
      <c r="A144" s="109"/>
      <c r="B144" s="113"/>
      <c r="C144" s="113"/>
      <c r="D144" s="113"/>
      <c r="E144" s="113"/>
      <c r="F144" s="113"/>
      <c r="H144" s="25"/>
      <c r="I144" s="25"/>
    </row>
    <row r="145" spans="1:9">
      <c r="A145" s="109"/>
      <c r="B145" s="115"/>
      <c r="C145" s="115"/>
      <c r="D145" s="115"/>
      <c r="E145" s="115"/>
      <c r="F145" s="115"/>
      <c r="H145" s="25"/>
      <c r="I145" s="25"/>
    </row>
    <row r="146" spans="1:9">
      <c r="A146" s="109"/>
      <c r="B146" s="113"/>
      <c r="C146" s="113"/>
      <c r="D146" s="113"/>
      <c r="E146" s="113"/>
      <c r="F146" s="113"/>
      <c r="H146" s="25"/>
      <c r="I146" s="25"/>
    </row>
    <row r="147" spans="1:9">
      <c r="A147" s="109"/>
      <c r="B147" s="115"/>
      <c r="C147" s="115"/>
      <c r="D147" s="115"/>
      <c r="E147" s="115"/>
      <c r="F147" s="115"/>
      <c r="H147" s="25"/>
      <c r="I147" s="25"/>
    </row>
    <row r="148" spans="1:9">
      <c r="A148" s="109"/>
      <c r="B148" s="113"/>
      <c r="C148" s="113"/>
      <c r="D148" s="113"/>
      <c r="E148" s="113"/>
      <c r="F148" s="113"/>
      <c r="H148" s="25"/>
      <c r="I148" s="25"/>
    </row>
    <row r="149" spans="1:9">
      <c r="A149" s="109"/>
      <c r="B149" s="113"/>
      <c r="C149" s="113"/>
      <c r="D149" s="113"/>
      <c r="E149" s="113"/>
      <c r="F149" s="113"/>
      <c r="H149" s="25"/>
      <c r="I149" s="25"/>
    </row>
    <row r="150" spans="1:9">
      <c r="A150" s="109"/>
      <c r="B150" s="113"/>
      <c r="C150" s="113"/>
      <c r="D150" s="113"/>
      <c r="E150" s="113"/>
      <c r="F150" s="113"/>
    </row>
    <row r="151" spans="1:9">
      <c r="A151" s="109"/>
      <c r="B151" s="113"/>
      <c r="C151" s="113"/>
      <c r="D151" s="113"/>
      <c r="E151" s="113"/>
      <c r="F151" s="113"/>
    </row>
    <row r="152" spans="1:9">
      <c r="A152" s="109"/>
      <c r="B152" s="113"/>
      <c r="C152" s="113"/>
      <c r="D152" s="113"/>
      <c r="E152" s="113"/>
      <c r="F152" s="113"/>
    </row>
    <row r="154" spans="1:9">
      <c r="A154" s="116"/>
    </row>
    <row r="155" spans="1:9">
      <c r="A155" s="116"/>
    </row>
    <row r="156" spans="1:9">
      <c r="A156" s="116"/>
    </row>
  </sheetData>
  <mergeCells count="38">
    <mergeCell ref="A43:F43"/>
    <mergeCell ref="A44:F44"/>
    <mergeCell ref="H61:I61"/>
    <mergeCell ref="B1:F1"/>
    <mergeCell ref="H1:L1"/>
    <mergeCell ref="A24:F24"/>
    <mergeCell ref="A27:F27"/>
    <mergeCell ref="A31:F31"/>
    <mergeCell ref="A35:F35"/>
    <mergeCell ref="A92:F92"/>
    <mergeCell ref="A63:F63"/>
    <mergeCell ref="A68:F68"/>
    <mergeCell ref="A69:F69"/>
    <mergeCell ref="A76:F76"/>
    <mergeCell ref="K61:L61"/>
    <mergeCell ref="A98:F98"/>
    <mergeCell ref="A107:F107"/>
    <mergeCell ref="A122:F122"/>
    <mergeCell ref="A124:F124"/>
    <mergeCell ref="A109:F109"/>
    <mergeCell ref="A110:F110"/>
    <mergeCell ref="A134:F134"/>
    <mergeCell ref="A112:F112"/>
    <mergeCell ref="A115:F115"/>
    <mergeCell ref="A119:F119"/>
    <mergeCell ref="A121:F121"/>
    <mergeCell ref="A127:F127"/>
    <mergeCell ref="A132:F132"/>
    <mergeCell ref="G84:I84"/>
    <mergeCell ref="H41:I41"/>
    <mergeCell ref="K41:L41"/>
    <mergeCell ref="B41:F41"/>
    <mergeCell ref="A77:F77"/>
    <mergeCell ref="A83:F83"/>
    <mergeCell ref="A50:F50"/>
    <mergeCell ref="A51:F51"/>
    <mergeCell ref="A59:F59"/>
    <mergeCell ref="A62:F6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Y213"/>
  <sheetViews>
    <sheetView topLeftCell="A103" workbookViewId="0">
      <selection activeCell="H111" sqref="H111"/>
    </sheetView>
  </sheetViews>
  <sheetFormatPr defaultRowHeight="15.75"/>
  <cols>
    <col min="1" max="1" width="23.25" customWidth="1"/>
    <col min="7" max="7" width="2.625" customWidth="1"/>
    <col min="8" max="9" width="7.125" customWidth="1"/>
    <col min="10" max="10" width="11.625" customWidth="1"/>
    <col min="11" max="12" width="6.375" customWidth="1"/>
    <col min="13" max="13" width="2.625" customWidth="1"/>
    <col min="14" max="14" width="15.75" bestFit="1" customWidth="1"/>
  </cols>
  <sheetData>
    <row r="1" spans="1:25">
      <c r="A1" s="51" t="s">
        <v>138</v>
      </c>
      <c r="B1" s="238" t="s">
        <v>114</v>
      </c>
      <c r="C1" s="238"/>
      <c r="D1" s="238"/>
      <c r="E1" s="238"/>
      <c r="F1" s="238"/>
      <c r="G1" s="41"/>
      <c r="H1" s="220" t="s">
        <v>114</v>
      </c>
      <c r="I1" s="220"/>
      <c r="J1" s="220"/>
      <c r="K1" s="220"/>
      <c r="L1" s="220"/>
      <c r="N1" s="27" t="s">
        <v>102</v>
      </c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2.5">
      <c r="A2" s="52" t="s">
        <v>0</v>
      </c>
      <c r="B2" s="53">
        <v>5</v>
      </c>
      <c r="C2" s="53">
        <v>4</v>
      </c>
      <c r="D2" s="53">
        <v>3</v>
      </c>
      <c r="E2" s="53">
        <v>2</v>
      </c>
      <c r="F2" s="54">
        <v>1</v>
      </c>
      <c r="G2" s="41"/>
      <c r="H2" s="33">
        <v>5</v>
      </c>
      <c r="I2" s="33">
        <v>4</v>
      </c>
      <c r="J2" s="33">
        <v>3</v>
      </c>
      <c r="K2" s="33">
        <v>2</v>
      </c>
      <c r="L2" s="34">
        <v>1</v>
      </c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>
      <c r="A3" s="61" t="s">
        <v>1</v>
      </c>
      <c r="B3" s="62">
        <v>30594.3</v>
      </c>
      <c r="C3" s="62">
        <v>26588</v>
      </c>
      <c r="D3" s="62">
        <v>24181.5</v>
      </c>
      <c r="E3" s="62">
        <v>22241.4</v>
      </c>
      <c r="F3" s="62">
        <v>20087.5</v>
      </c>
      <c r="G3" s="63"/>
      <c r="H3" s="64">
        <f t="shared" ref="H3:H14" si="0">B3/B$3</f>
        <v>1</v>
      </c>
      <c r="I3" s="64">
        <f t="shared" ref="I3:L19" si="1">C3/C$3</f>
        <v>1</v>
      </c>
      <c r="J3" s="64">
        <f t="shared" si="1"/>
        <v>1</v>
      </c>
      <c r="K3" s="64">
        <f t="shared" si="1"/>
        <v>1</v>
      </c>
      <c r="L3" s="64">
        <f t="shared" si="1"/>
        <v>1</v>
      </c>
      <c r="M3" s="25"/>
      <c r="N3" s="25" t="s">
        <v>99</v>
      </c>
      <c r="O3" s="81">
        <f>RATE(4,,-F3,B3)</f>
        <v>0.11090944147132493</v>
      </c>
      <c r="P3" s="96" t="s">
        <v>155</v>
      </c>
      <c r="Q3" s="41"/>
      <c r="R3" s="41"/>
      <c r="S3" s="41"/>
      <c r="T3" s="41"/>
      <c r="U3" s="41"/>
      <c r="V3" s="41"/>
      <c r="W3" s="41"/>
      <c r="X3" s="41"/>
      <c r="Y3" s="41"/>
    </row>
    <row r="4" spans="1:25">
      <c r="A4" s="61" t="s">
        <v>2</v>
      </c>
      <c r="B4" s="62">
        <v>22620</v>
      </c>
      <c r="C4" s="62">
        <v>19725</v>
      </c>
      <c r="D4" s="62">
        <v>18112.7</v>
      </c>
      <c r="E4" s="62">
        <v>16550.400000000001</v>
      </c>
      <c r="F4" s="62">
        <v>14725.8</v>
      </c>
      <c r="G4" s="63"/>
      <c r="H4" s="64">
        <f t="shared" si="0"/>
        <v>0.73935340896833723</v>
      </c>
      <c r="I4" s="64">
        <f t="shared" si="1"/>
        <v>0.74187603430118854</v>
      </c>
      <c r="J4" s="64">
        <f t="shared" si="1"/>
        <v>0.74903128424622134</v>
      </c>
      <c r="K4" s="64">
        <f t="shared" si="1"/>
        <v>0.74412581941784239</v>
      </c>
      <c r="L4" s="64">
        <f t="shared" si="1"/>
        <v>0.73308276291225882</v>
      </c>
      <c r="M4" s="25"/>
      <c r="N4" s="25"/>
      <c r="O4" s="70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>
      <c r="A5" s="61" t="s">
        <v>3</v>
      </c>
      <c r="B5" s="62">
        <v>7974.3</v>
      </c>
      <c r="C5" s="62">
        <v>6863</v>
      </c>
      <c r="D5" s="62">
        <v>6068.8</v>
      </c>
      <c r="E5" s="62">
        <v>5691</v>
      </c>
      <c r="F5" s="62">
        <v>5361.7</v>
      </c>
      <c r="G5" s="63"/>
      <c r="H5" s="64">
        <f t="shared" si="0"/>
        <v>0.26064659103166277</v>
      </c>
      <c r="I5" s="64">
        <f t="shared" si="1"/>
        <v>0.25812396569881152</v>
      </c>
      <c r="J5" s="64">
        <f t="shared" si="1"/>
        <v>0.25096871575377871</v>
      </c>
      <c r="K5" s="64">
        <f t="shared" si="1"/>
        <v>0.25587418058215761</v>
      </c>
      <c r="L5" s="64">
        <f t="shared" si="1"/>
        <v>0.26691723708774112</v>
      </c>
      <c r="M5" s="25"/>
      <c r="N5" s="25" t="s">
        <v>98</v>
      </c>
      <c r="O5" s="64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>
      <c r="A6" s="61" t="s">
        <v>4</v>
      </c>
      <c r="B6" s="62">
        <v>6079.7</v>
      </c>
      <c r="C6" s="62">
        <v>5097.7</v>
      </c>
      <c r="D6" s="62">
        <v>4552.3</v>
      </c>
      <c r="E6" s="62">
        <v>4247.1000000000004</v>
      </c>
      <c r="F6" s="62">
        <v>3742.4</v>
      </c>
      <c r="G6" s="63"/>
      <c r="H6" s="64">
        <f t="shared" si="0"/>
        <v>0.19872002301082228</v>
      </c>
      <c r="I6" s="64">
        <f t="shared" si="1"/>
        <v>0.19172935158718218</v>
      </c>
      <c r="J6" s="64">
        <f t="shared" si="1"/>
        <v>0.18825548456464652</v>
      </c>
      <c r="K6" s="64">
        <f t="shared" si="1"/>
        <v>0.19095470608864551</v>
      </c>
      <c r="L6" s="64">
        <f t="shared" si="1"/>
        <v>0.18630491599253268</v>
      </c>
      <c r="M6" s="25"/>
      <c r="N6" s="25"/>
      <c r="O6" s="64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>
      <c r="A7" s="61" t="s">
        <v>5</v>
      </c>
      <c r="B7" s="62">
        <v>439.9</v>
      </c>
      <c r="C7" s="62">
        <v>341.7</v>
      </c>
      <c r="D7" s="62">
        <v>310.3</v>
      </c>
      <c r="E7" s="62">
        <v>320.8</v>
      </c>
      <c r="F7" s="62">
        <v>296.60000000000002</v>
      </c>
      <c r="G7" s="63"/>
      <c r="H7" s="64">
        <f t="shared" si="0"/>
        <v>1.4378495340635346E-2</v>
      </c>
      <c r="I7" s="64">
        <f t="shared" si="1"/>
        <v>1.285166240409207E-2</v>
      </c>
      <c r="J7" s="64">
        <f t="shared" si="1"/>
        <v>1.2832123730951347E-2</v>
      </c>
      <c r="K7" s="64">
        <f t="shared" si="1"/>
        <v>1.4423552474214752E-2</v>
      </c>
      <c r="L7" s="64">
        <f t="shared" si="1"/>
        <v>1.476540136901058E-2</v>
      </c>
      <c r="M7" s="25"/>
      <c r="N7" s="25"/>
      <c r="O7" s="64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>
      <c r="A8" s="61" t="s">
        <v>6</v>
      </c>
      <c r="B8" s="62">
        <v>1454.7</v>
      </c>
      <c r="C8" s="62">
        <v>1423.6</v>
      </c>
      <c r="D8" s="62">
        <v>1206.2</v>
      </c>
      <c r="E8" s="62">
        <v>1123.0999999999999</v>
      </c>
      <c r="F8" s="62">
        <v>1322.7</v>
      </c>
      <c r="G8" s="63"/>
      <c r="H8" s="64">
        <f t="shared" si="0"/>
        <v>4.7548072680205139E-2</v>
      </c>
      <c r="I8" s="64">
        <f t="shared" si="1"/>
        <v>5.3542951707537229E-2</v>
      </c>
      <c r="J8" s="64">
        <f t="shared" si="1"/>
        <v>4.9881107458180841E-2</v>
      </c>
      <c r="K8" s="64">
        <f t="shared" si="1"/>
        <v>5.049592201929734E-2</v>
      </c>
      <c r="L8" s="64">
        <f t="shared" si="1"/>
        <v>6.5846919726197883E-2</v>
      </c>
      <c r="M8" s="25"/>
      <c r="N8" s="25" t="s">
        <v>99</v>
      </c>
      <c r="O8" s="81">
        <f>RATE(4,,-F8,B8)</f>
        <v>2.4066174369455552E-2</v>
      </c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>
      <c r="A9" s="61" t="s">
        <v>7</v>
      </c>
      <c r="B9" s="62">
        <v>0</v>
      </c>
      <c r="C9" s="62">
        <v>0</v>
      </c>
      <c r="D9" s="62">
        <v>0</v>
      </c>
      <c r="E9" s="62">
        <v>4.2</v>
      </c>
      <c r="F9" s="62">
        <v>0</v>
      </c>
      <c r="G9" s="63"/>
      <c r="H9" s="64">
        <f t="shared" si="0"/>
        <v>0</v>
      </c>
      <c r="I9" s="64">
        <f t="shared" si="1"/>
        <v>0</v>
      </c>
      <c r="J9" s="64">
        <f t="shared" si="1"/>
        <v>0</v>
      </c>
      <c r="K9" s="64">
        <f t="shared" si="1"/>
        <v>1.8883703363996871E-4</v>
      </c>
      <c r="L9" s="64">
        <f t="shared" si="1"/>
        <v>0</v>
      </c>
      <c r="M9" s="25"/>
      <c r="N9" s="25"/>
      <c r="O9" s="64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>
      <c r="A10" s="61" t="s">
        <v>8</v>
      </c>
      <c r="B10" s="62">
        <v>1454.7</v>
      </c>
      <c r="C10" s="62">
        <v>1423.6</v>
      </c>
      <c r="D10" s="62">
        <v>1206.2</v>
      </c>
      <c r="E10" s="62">
        <v>774.8</v>
      </c>
      <c r="F10" s="62">
        <v>1322.7</v>
      </c>
      <c r="G10" s="63"/>
      <c r="H10" s="64">
        <f t="shared" si="0"/>
        <v>4.7548072680205139E-2</v>
      </c>
      <c r="I10" s="64">
        <f t="shared" si="1"/>
        <v>5.3542951707537229E-2</v>
      </c>
      <c r="J10" s="64">
        <f t="shared" si="1"/>
        <v>4.9881107458180841E-2</v>
      </c>
      <c r="K10" s="64">
        <f t="shared" si="1"/>
        <v>3.4835936586725652E-2</v>
      </c>
      <c r="L10" s="64">
        <f t="shared" si="1"/>
        <v>6.5846919726197883E-2</v>
      </c>
      <c r="M10" s="25"/>
      <c r="N10" s="25"/>
      <c r="O10" s="64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>
      <c r="A11" s="61" t="s">
        <v>9</v>
      </c>
      <c r="B11" s="62">
        <v>58.3</v>
      </c>
      <c r="C11" s="62">
        <v>48.1</v>
      </c>
      <c r="D11" s="62">
        <v>50.4</v>
      </c>
      <c r="E11" s="62">
        <v>65.2</v>
      </c>
      <c r="F11" s="62">
        <v>79.3</v>
      </c>
      <c r="G11" s="63"/>
      <c r="H11" s="64">
        <f t="shared" si="0"/>
        <v>1.9055837198432388E-3</v>
      </c>
      <c r="I11" s="64">
        <f t="shared" si="1"/>
        <v>1.80908680607793E-3</v>
      </c>
      <c r="J11" s="64">
        <f t="shared" si="1"/>
        <v>2.0842379504993486E-3</v>
      </c>
      <c r="K11" s="64">
        <f t="shared" si="1"/>
        <v>2.9314701412680856E-3</v>
      </c>
      <c r="L11" s="64">
        <f t="shared" si="1"/>
        <v>3.947728686994399E-3</v>
      </c>
      <c r="M11" s="25"/>
      <c r="N11" s="25" t="s">
        <v>140</v>
      </c>
      <c r="O11" s="86">
        <f>B10/B11</f>
        <v>24.951972555746142</v>
      </c>
      <c r="P11" s="86">
        <f>C10/C11</f>
        <v>29.596673596673593</v>
      </c>
      <c r="Q11" s="41"/>
      <c r="R11" s="41"/>
      <c r="S11" s="41"/>
      <c r="T11" s="41"/>
      <c r="U11" s="41"/>
      <c r="V11" s="41"/>
      <c r="W11" s="41"/>
      <c r="X11" s="41"/>
      <c r="Y11" s="41"/>
    </row>
    <row r="12" spans="1:25">
      <c r="A12" s="61" t="s">
        <v>10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3"/>
      <c r="H12" s="64">
        <f t="shared" si="0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25"/>
      <c r="N12" s="25"/>
      <c r="O12" s="64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>
      <c r="A13" s="61" t="s">
        <v>11</v>
      </c>
      <c r="B13" s="62">
        <v>1396.4</v>
      </c>
      <c r="C13" s="62">
        <v>1375.5</v>
      </c>
      <c r="D13" s="62">
        <v>1155.8</v>
      </c>
      <c r="E13" s="62">
        <v>709.6</v>
      </c>
      <c r="F13" s="62">
        <v>1243.4000000000001</v>
      </c>
      <c r="G13" s="63"/>
      <c r="H13" s="64">
        <f t="shared" si="0"/>
        <v>4.5642488960361903E-2</v>
      </c>
      <c r="I13" s="64">
        <f t="shared" si="1"/>
        <v>5.1733864901459307E-2</v>
      </c>
      <c r="J13" s="64">
        <f t="shared" si="1"/>
        <v>4.7796869507681493E-2</v>
      </c>
      <c r="K13" s="64">
        <f t="shared" si="1"/>
        <v>3.1904466445457566E-2</v>
      </c>
      <c r="L13" s="64">
        <f t="shared" si="1"/>
        <v>6.1899191039203487E-2</v>
      </c>
      <c r="M13" s="25"/>
      <c r="N13" s="25" t="s">
        <v>119</v>
      </c>
      <c r="O13" s="64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61" t="s">
        <v>12</v>
      </c>
      <c r="B14" s="62">
        <v>477.6</v>
      </c>
      <c r="C14" s="62">
        <v>528.20000000000005</v>
      </c>
      <c r="D14" s="62">
        <v>439.2</v>
      </c>
      <c r="E14" s="62">
        <v>296.39999999999998</v>
      </c>
      <c r="F14" s="62">
        <v>497.4</v>
      </c>
      <c r="G14" s="63"/>
      <c r="H14" s="64">
        <f t="shared" si="0"/>
        <v>1.5610751022249243E-2</v>
      </c>
      <c r="I14" s="64">
        <f t="shared" si="1"/>
        <v>1.986610500977885E-2</v>
      </c>
      <c r="J14" s="64">
        <f t="shared" si="1"/>
        <v>1.8162644997208609E-2</v>
      </c>
      <c r="K14" s="64">
        <f t="shared" si="1"/>
        <v>1.3326499231163504E-2</v>
      </c>
      <c r="L14" s="64">
        <f t="shared" si="1"/>
        <v>2.4761667703795891E-2</v>
      </c>
      <c r="M14" s="25"/>
      <c r="N14" s="25" t="s">
        <v>141</v>
      </c>
      <c r="O14" s="32">
        <f>B14/B13</f>
        <v>0.34202234316814667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>
      <c r="A15" s="61" t="s">
        <v>127</v>
      </c>
      <c r="B15" s="62">
        <v>0</v>
      </c>
      <c r="C15" s="62">
        <v>0</v>
      </c>
      <c r="D15" s="62">
        <v>0</v>
      </c>
      <c r="E15" s="62">
        <v>-352.5</v>
      </c>
      <c r="F15" s="62">
        <v>0</v>
      </c>
      <c r="G15" s="63"/>
      <c r="H15" s="64"/>
      <c r="I15" s="64"/>
      <c r="J15" s="64"/>
      <c r="K15" s="64"/>
      <c r="L15" s="64"/>
      <c r="M15" s="25"/>
      <c r="N15" s="25"/>
      <c r="O15" s="64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>
      <c r="A16" s="61" t="s">
        <v>13</v>
      </c>
      <c r="B16" s="62">
        <v>918.8</v>
      </c>
      <c r="C16" s="62">
        <v>847.3</v>
      </c>
      <c r="D16" s="62">
        <v>716.6</v>
      </c>
      <c r="E16" s="62">
        <v>413.2</v>
      </c>
      <c r="F16" s="62">
        <v>746</v>
      </c>
      <c r="G16" s="63"/>
      <c r="H16" s="64">
        <f t="shared" ref="H16:H23" si="2">B16/B$3</f>
        <v>3.0031737938112653E-2</v>
      </c>
      <c r="I16" s="64">
        <f t="shared" si="1"/>
        <v>3.1867759891680454E-2</v>
      </c>
      <c r="J16" s="64">
        <f t="shared" si="1"/>
        <v>2.9634224510472883E-2</v>
      </c>
      <c r="K16" s="64">
        <f t="shared" si="1"/>
        <v>1.8577967214294062E-2</v>
      </c>
      <c r="L16" s="64">
        <f t="shared" si="1"/>
        <v>3.7137523335407589E-2</v>
      </c>
      <c r="M16" s="25"/>
      <c r="N16" s="25" t="s">
        <v>99</v>
      </c>
      <c r="O16" s="81">
        <f>RATE(4,,-F16,B16)</f>
        <v>5.346603927948318E-2</v>
      </c>
      <c r="P16" s="96" t="s">
        <v>155</v>
      </c>
      <c r="Q16" s="41"/>
      <c r="R16" s="41"/>
      <c r="S16" s="41"/>
      <c r="T16" s="41"/>
      <c r="U16" s="41"/>
      <c r="V16" s="41"/>
      <c r="W16" s="41"/>
      <c r="X16" s="41"/>
      <c r="Y16" s="41"/>
    </row>
    <row r="17" spans="1:25">
      <c r="A17" s="61" t="s">
        <v>14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3"/>
      <c r="H17" s="64">
        <f t="shared" si="2"/>
        <v>0</v>
      </c>
      <c r="I17" s="64">
        <f t="shared" si="1"/>
        <v>0</v>
      </c>
      <c r="J17" s="64">
        <f t="shared" si="1"/>
        <v>0</v>
      </c>
      <c r="K17" s="64">
        <f t="shared" si="1"/>
        <v>0</v>
      </c>
      <c r="L17" s="64">
        <f t="shared" si="1"/>
        <v>0</v>
      </c>
      <c r="M17" s="25"/>
      <c r="N17" s="25"/>
      <c r="O17" s="85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61" t="s">
        <v>15</v>
      </c>
      <c r="B18" s="62">
        <v>918.8</v>
      </c>
      <c r="C18" s="62">
        <v>847.3</v>
      </c>
      <c r="D18" s="62">
        <v>716.6</v>
      </c>
      <c r="E18" s="62">
        <v>413.2</v>
      </c>
      <c r="F18" s="62">
        <v>746</v>
      </c>
      <c r="G18" s="63"/>
      <c r="H18" s="64">
        <f t="shared" si="2"/>
        <v>3.0031737938112653E-2</v>
      </c>
      <c r="I18" s="64">
        <f t="shared" si="1"/>
        <v>3.1867759891680454E-2</v>
      </c>
      <c r="J18" s="64">
        <f t="shared" si="1"/>
        <v>2.9634224510472883E-2</v>
      </c>
      <c r="K18" s="64">
        <f t="shared" si="1"/>
        <v>1.8577967214294062E-2</v>
      </c>
      <c r="L18" s="64">
        <f t="shared" si="1"/>
        <v>3.7137523335407589E-2</v>
      </c>
      <c r="M18" s="25"/>
      <c r="N18" s="25"/>
      <c r="O18" s="64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61" t="s">
        <v>16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3"/>
      <c r="H19" s="64">
        <f t="shared" si="2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25"/>
      <c r="N19" s="25"/>
      <c r="O19" s="64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61" t="s">
        <v>17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3"/>
      <c r="H20" s="64">
        <f t="shared" si="2"/>
        <v>0</v>
      </c>
      <c r="I20" s="64">
        <f t="shared" ref="I20:L23" si="3">C20/C$3</f>
        <v>0</v>
      </c>
      <c r="J20" s="64">
        <f t="shared" si="3"/>
        <v>0</v>
      </c>
      <c r="K20" s="64">
        <f t="shared" si="3"/>
        <v>0</v>
      </c>
      <c r="L20" s="64">
        <f t="shared" si="3"/>
        <v>0</v>
      </c>
      <c r="M20" s="25"/>
      <c r="N20" s="25"/>
      <c r="O20" s="64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61" t="s">
        <v>18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3"/>
      <c r="H21" s="64">
        <f t="shared" si="2"/>
        <v>0</v>
      </c>
      <c r="I21" s="64">
        <f t="shared" si="3"/>
        <v>0</v>
      </c>
      <c r="J21" s="64">
        <f t="shared" si="3"/>
        <v>0</v>
      </c>
      <c r="K21" s="64">
        <f t="shared" si="3"/>
        <v>0</v>
      </c>
      <c r="L21" s="64">
        <f t="shared" si="3"/>
        <v>0</v>
      </c>
      <c r="M21" s="25"/>
      <c r="N21" s="25"/>
      <c r="O21" s="8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61" t="s">
        <v>19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3"/>
      <c r="H22" s="64">
        <f t="shared" si="2"/>
        <v>0</v>
      </c>
      <c r="I22" s="64">
        <f t="shared" si="3"/>
        <v>0</v>
      </c>
      <c r="J22" s="64">
        <f t="shared" si="3"/>
        <v>0</v>
      </c>
      <c r="K22" s="64">
        <f t="shared" si="3"/>
        <v>0</v>
      </c>
      <c r="L22" s="64">
        <f t="shared" si="3"/>
        <v>0</v>
      </c>
      <c r="M22" s="25"/>
      <c r="N22" s="25"/>
      <c r="O22" s="8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65" t="s">
        <v>20</v>
      </c>
      <c r="B23" s="66">
        <v>918.8</v>
      </c>
      <c r="C23" s="66">
        <v>847.3</v>
      </c>
      <c r="D23" s="66">
        <v>716.6</v>
      </c>
      <c r="E23" s="66">
        <v>413.2</v>
      </c>
      <c r="F23" s="66">
        <v>746</v>
      </c>
      <c r="G23" s="63"/>
      <c r="H23" s="64">
        <f t="shared" si="2"/>
        <v>3.0031737938112653E-2</v>
      </c>
      <c r="I23" s="64">
        <f t="shared" si="3"/>
        <v>3.1867759891680454E-2</v>
      </c>
      <c r="J23" s="64">
        <f t="shared" si="3"/>
        <v>2.9634224510472883E-2</v>
      </c>
      <c r="K23" s="64">
        <f t="shared" si="3"/>
        <v>1.8577967214294062E-2</v>
      </c>
      <c r="L23" s="64">
        <f t="shared" si="3"/>
        <v>3.7137523335407589E-2</v>
      </c>
      <c r="M23" s="25"/>
      <c r="N23" s="25"/>
      <c r="O23" s="8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244"/>
      <c r="B24" s="245"/>
      <c r="C24" s="245"/>
      <c r="D24" s="245"/>
      <c r="E24" s="245"/>
      <c r="F24" s="246"/>
      <c r="G24" s="63"/>
      <c r="H24" s="67"/>
      <c r="I24" s="67"/>
      <c r="J24" s="67"/>
      <c r="K24" s="67"/>
      <c r="L24" s="67"/>
      <c r="O24" s="8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>
      <c r="A25" s="61" t="s">
        <v>21</v>
      </c>
      <c r="B25" s="62">
        <v>0.13</v>
      </c>
      <c r="C25" s="62">
        <v>0.12</v>
      </c>
      <c r="D25" s="62">
        <v>0.12</v>
      </c>
      <c r="E25" s="62">
        <v>0.12</v>
      </c>
      <c r="F25" s="62">
        <v>0.12</v>
      </c>
      <c r="G25" s="63"/>
      <c r="H25" s="206" t="s">
        <v>378</v>
      </c>
      <c r="I25" s="207" t="s">
        <v>379</v>
      </c>
      <c r="J25" s="207"/>
      <c r="K25" s="207"/>
      <c r="L25" s="207"/>
      <c r="M25" s="208"/>
      <c r="N25" s="209"/>
      <c r="O25" s="67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61" t="s">
        <v>22</v>
      </c>
      <c r="B26" s="62">
        <v>14.2</v>
      </c>
      <c r="C26" s="62">
        <v>14.6</v>
      </c>
      <c r="D26" s="62">
        <v>14.8</v>
      </c>
      <c r="E26" s="62">
        <v>14.7</v>
      </c>
      <c r="F26" s="62">
        <v>14.6</v>
      </c>
      <c r="G26" s="63"/>
      <c r="H26" s="207"/>
      <c r="I26" s="207" t="s">
        <v>380</v>
      </c>
      <c r="J26" s="207"/>
      <c r="K26" s="207"/>
      <c r="L26" s="207"/>
      <c r="M26" s="208"/>
      <c r="N26" s="208"/>
      <c r="O26" s="67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244"/>
      <c r="B27" s="245"/>
      <c r="C27" s="245"/>
      <c r="D27" s="245"/>
      <c r="E27" s="245"/>
      <c r="F27" s="246"/>
      <c r="G27" s="63"/>
      <c r="H27" s="207"/>
      <c r="I27" s="207" t="s">
        <v>381</v>
      </c>
      <c r="J27" s="210"/>
      <c r="K27" s="207"/>
      <c r="L27" s="207"/>
      <c r="M27" s="208"/>
      <c r="N27" s="208"/>
      <c r="O27" s="67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61" t="s">
        <v>23</v>
      </c>
      <c r="B28" s="62">
        <v>1.1399999999999999</v>
      </c>
      <c r="C28" s="62">
        <v>1.06</v>
      </c>
      <c r="D28" s="62">
        <v>0.9</v>
      </c>
      <c r="E28" s="62">
        <v>0.51</v>
      </c>
      <c r="F28" s="62">
        <v>0.94</v>
      </c>
      <c r="G28" s="63"/>
      <c r="H28" s="207"/>
      <c r="I28" s="207" t="s">
        <v>382</v>
      </c>
      <c r="J28" s="207"/>
      <c r="K28" s="211"/>
      <c r="L28" s="207"/>
      <c r="M28" s="208"/>
      <c r="N28" s="208"/>
      <c r="O28" s="67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61" t="s">
        <v>24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3"/>
      <c r="H29" s="207"/>
      <c r="I29" s="207" t="s">
        <v>383</v>
      </c>
      <c r="J29" s="207"/>
      <c r="K29" s="207"/>
      <c r="L29" s="207"/>
      <c r="M29" s="208"/>
      <c r="N29" s="208"/>
      <c r="O29" s="67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61" t="s">
        <v>25</v>
      </c>
      <c r="B30" s="62">
        <v>1.1399999999999999</v>
      </c>
      <c r="C30" s="62">
        <v>1.06</v>
      </c>
      <c r="D30" s="62">
        <v>0.9</v>
      </c>
      <c r="E30" s="62">
        <v>0.51</v>
      </c>
      <c r="F30" s="62">
        <v>0.94</v>
      </c>
      <c r="G30" s="63"/>
      <c r="H30" s="207"/>
      <c r="I30" s="207" t="s">
        <v>384</v>
      </c>
      <c r="J30" s="207"/>
      <c r="K30" s="207"/>
      <c r="L30" s="207"/>
      <c r="M30" s="208"/>
      <c r="N30" s="208"/>
      <c r="O30" s="67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244"/>
      <c r="B31" s="245"/>
      <c r="C31" s="245"/>
      <c r="D31" s="245"/>
      <c r="E31" s="245"/>
      <c r="F31" s="246"/>
      <c r="G31" s="63"/>
      <c r="H31" s="207"/>
      <c r="I31" s="207" t="s">
        <v>385</v>
      </c>
      <c r="J31" s="207"/>
      <c r="K31" s="207"/>
      <c r="L31" s="207"/>
      <c r="M31" s="208"/>
      <c r="N31" s="208"/>
      <c r="O31" s="67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61" t="s">
        <v>26</v>
      </c>
      <c r="B32" s="62">
        <v>1.1000000000000001</v>
      </c>
      <c r="C32" s="62">
        <v>1.03</v>
      </c>
      <c r="D32" s="62">
        <v>0.88</v>
      </c>
      <c r="E32" s="62">
        <v>0.5</v>
      </c>
      <c r="F32" s="62">
        <v>0.92</v>
      </c>
      <c r="G32" s="63"/>
      <c r="H32" s="208"/>
      <c r="I32" s="208"/>
      <c r="J32" s="208"/>
      <c r="K32" s="208"/>
      <c r="L32" s="208"/>
      <c r="M32" s="208"/>
      <c r="N32" s="208"/>
      <c r="O32" s="67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22.5">
      <c r="A33" s="61" t="s">
        <v>27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3"/>
      <c r="H33" s="208"/>
      <c r="I33" s="207" t="s">
        <v>386</v>
      </c>
      <c r="J33" s="208"/>
      <c r="K33" s="208"/>
      <c r="L33" s="208"/>
      <c r="M33" s="208"/>
      <c r="N33" s="208"/>
      <c r="O33" s="67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61" t="s">
        <v>28</v>
      </c>
      <c r="B34" s="62">
        <v>1.1000000000000001</v>
      </c>
      <c r="C34" s="62">
        <v>1.03</v>
      </c>
      <c r="D34" s="62">
        <v>0.88</v>
      </c>
      <c r="E34" s="62">
        <v>0.5</v>
      </c>
      <c r="F34" s="62">
        <v>0.92</v>
      </c>
      <c r="G34" s="63"/>
      <c r="H34" s="208"/>
      <c r="I34" s="207" t="s">
        <v>387</v>
      </c>
      <c r="J34" s="208"/>
      <c r="K34" s="208"/>
      <c r="L34" s="208"/>
      <c r="M34" s="208"/>
      <c r="N34" s="208"/>
      <c r="O34" s="67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68"/>
      <c r="B35" s="69"/>
      <c r="C35" s="69"/>
      <c r="D35" s="69"/>
      <c r="E35" s="69"/>
      <c r="F35" s="69"/>
      <c r="G35" s="63"/>
      <c r="H35" s="208"/>
      <c r="I35" s="207" t="s">
        <v>388</v>
      </c>
      <c r="J35" s="208"/>
      <c r="K35" s="208"/>
      <c r="L35" s="208"/>
      <c r="M35" s="208"/>
      <c r="N35" s="208"/>
      <c r="O35" s="67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55" t="s">
        <v>95</v>
      </c>
      <c r="B36" s="69">
        <v>22.01</v>
      </c>
      <c r="C36" s="69"/>
      <c r="D36" s="69"/>
      <c r="E36" s="69"/>
      <c r="F36" s="69"/>
      <c r="G36" s="63"/>
      <c r="H36" s="208"/>
      <c r="I36" s="207" t="s">
        <v>389</v>
      </c>
      <c r="J36" s="208"/>
      <c r="K36" s="208"/>
      <c r="L36" s="208"/>
      <c r="M36" s="208"/>
      <c r="N36" s="208"/>
      <c r="O36" s="67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55" t="s">
        <v>96</v>
      </c>
      <c r="B37" s="69">
        <v>18.11</v>
      </c>
      <c r="C37" s="69"/>
      <c r="D37" s="69"/>
      <c r="E37" s="69"/>
      <c r="F37" s="69"/>
      <c r="G37" s="63"/>
      <c r="H37" s="208"/>
      <c r="I37" s="212" t="s">
        <v>390</v>
      </c>
      <c r="J37" s="208"/>
      <c r="K37" s="208"/>
      <c r="L37" s="208"/>
      <c r="M37" s="208"/>
      <c r="N37" s="208"/>
      <c r="O37" s="67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55" t="s">
        <v>97</v>
      </c>
      <c r="B38" s="70">
        <v>0.78</v>
      </c>
      <c r="C38" s="70"/>
      <c r="D38" s="70"/>
      <c r="E38" s="70"/>
      <c r="F38" s="70"/>
      <c r="G38" s="63"/>
      <c r="H38" s="208"/>
      <c r="I38" s="208"/>
      <c r="J38" s="208"/>
      <c r="K38" s="208"/>
      <c r="L38" s="208"/>
      <c r="M38" s="208"/>
      <c r="N38" s="208"/>
      <c r="O38" s="67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70"/>
      <c r="B39" s="70"/>
      <c r="C39" s="70"/>
      <c r="D39" s="70"/>
      <c r="E39" s="70"/>
      <c r="F39" s="70"/>
      <c r="G39" s="63"/>
      <c r="H39" s="208"/>
      <c r="I39" s="212" t="s">
        <v>391</v>
      </c>
      <c r="J39" s="208"/>
      <c r="K39" s="208"/>
      <c r="L39" s="208"/>
      <c r="M39" s="208"/>
      <c r="N39" s="208"/>
      <c r="O39" s="67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70"/>
      <c r="B40" s="70"/>
      <c r="C40" s="70"/>
      <c r="D40" s="70"/>
      <c r="E40" s="70"/>
      <c r="F40" s="70"/>
      <c r="G40" s="63"/>
      <c r="H40" s="208"/>
      <c r="I40" s="212" t="s">
        <v>392</v>
      </c>
      <c r="J40" s="208"/>
      <c r="K40" s="208"/>
      <c r="L40" s="208"/>
      <c r="M40" s="208"/>
      <c r="N40" s="208"/>
      <c r="O40" s="67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70"/>
      <c r="B41" s="70"/>
      <c r="C41" s="70"/>
      <c r="D41" s="70"/>
      <c r="E41" s="70"/>
      <c r="F41" s="70"/>
      <c r="G41" s="63"/>
      <c r="H41" s="67"/>
      <c r="I41" s="67"/>
      <c r="J41" s="67"/>
      <c r="K41" s="67"/>
      <c r="L41" s="67"/>
      <c r="O41" s="67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67"/>
      <c r="B42" s="243" t="s">
        <v>114</v>
      </c>
      <c r="C42" s="243"/>
      <c r="D42" s="243"/>
      <c r="E42" s="243"/>
      <c r="F42" s="243"/>
      <c r="G42" s="67"/>
      <c r="H42" s="247" t="s">
        <v>100</v>
      </c>
      <c r="I42" s="247"/>
      <c r="J42" s="67"/>
      <c r="K42" s="247" t="s">
        <v>118</v>
      </c>
      <c r="L42" s="247"/>
      <c r="O42" s="67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56" t="s">
        <v>29</v>
      </c>
      <c r="B43" s="57">
        <v>5</v>
      </c>
      <c r="C43" s="57">
        <v>4</v>
      </c>
      <c r="D43" s="57">
        <v>3</v>
      </c>
      <c r="E43" s="57">
        <v>2</v>
      </c>
      <c r="F43" s="58">
        <v>1</v>
      </c>
      <c r="G43" s="67"/>
      <c r="H43" s="59" t="s">
        <v>115</v>
      </c>
      <c r="I43" s="60" t="s">
        <v>116</v>
      </c>
      <c r="J43" s="71" t="s">
        <v>117</v>
      </c>
      <c r="K43" s="59" t="s">
        <v>115</v>
      </c>
      <c r="L43" s="60" t="s">
        <v>116</v>
      </c>
      <c r="N43" s="27" t="s">
        <v>102</v>
      </c>
      <c r="O43" s="67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5.75" customHeight="1">
      <c r="A44" s="242" t="s">
        <v>30</v>
      </c>
      <c r="B44" s="242"/>
      <c r="C44" s="242"/>
      <c r="D44" s="242"/>
      <c r="E44" s="242"/>
      <c r="F44" s="242"/>
      <c r="G44" s="63"/>
      <c r="H44" s="72"/>
      <c r="I44" s="72"/>
      <c r="J44" s="72"/>
      <c r="K44" s="73"/>
      <c r="L44" s="73"/>
      <c r="O44" s="67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5.75" customHeight="1">
      <c r="A45" s="242" t="s">
        <v>31</v>
      </c>
      <c r="B45" s="242"/>
      <c r="C45" s="242"/>
      <c r="D45" s="242"/>
      <c r="E45" s="242"/>
      <c r="F45" s="242"/>
      <c r="G45" s="63"/>
      <c r="H45" s="72"/>
      <c r="I45" s="72"/>
      <c r="J45" s="72"/>
      <c r="K45" s="73"/>
      <c r="L45" s="73"/>
      <c r="O45" s="67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>
      <c r="A46" s="74" t="s">
        <v>32</v>
      </c>
      <c r="B46" s="75">
        <v>392.3</v>
      </c>
      <c r="C46" s="75">
        <v>843.2</v>
      </c>
      <c r="D46" s="75">
        <v>700.4</v>
      </c>
      <c r="E46" s="75">
        <v>236.3</v>
      </c>
      <c r="F46" s="75">
        <v>337.3</v>
      </c>
      <c r="G46" s="63"/>
      <c r="H46" s="72"/>
      <c r="I46" s="72"/>
      <c r="J46" s="72"/>
      <c r="K46" s="73"/>
      <c r="L46" s="73"/>
      <c r="O46" s="67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>
      <c r="A47" s="74" t="s">
        <v>33</v>
      </c>
      <c r="B47" s="75">
        <v>1764.2</v>
      </c>
      <c r="C47" s="75">
        <v>1349.6</v>
      </c>
      <c r="D47" s="75">
        <v>1019.3</v>
      </c>
      <c r="E47" s="75">
        <v>966.2</v>
      </c>
      <c r="F47" s="75">
        <v>824.5</v>
      </c>
      <c r="G47" s="63"/>
      <c r="H47" s="72">
        <f>AVERAGE(B47:C47)</f>
        <v>1556.9</v>
      </c>
      <c r="I47" s="72">
        <f>AVERAGE(C47:D47)</f>
        <v>1184.4499999999998</v>
      </c>
      <c r="J47" s="76" t="s">
        <v>105</v>
      </c>
      <c r="K47" s="73">
        <f>365/(B3/H47)</f>
        <v>18.574325936530663</v>
      </c>
      <c r="L47" s="73">
        <f>365/(C3/I47)</f>
        <v>16.260126748909279</v>
      </c>
      <c r="N47" s="25" t="s">
        <v>98</v>
      </c>
      <c r="O47" s="67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>
      <c r="A48" s="74" t="s">
        <v>34</v>
      </c>
      <c r="B48" s="75">
        <v>5453.9</v>
      </c>
      <c r="C48" s="75">
        <v>4016.5</v>
      </c>
      <c r="D48" s="75">
        <v>4013.9</v>
      </c>
      <c r="E48" s="75">
        <v>3918.6</v>
      </c>
      <c r="F48" s="75">
        <v>3557.6</v>
      </c>
      <c r="G48" s="63"/>
      <c r="H48" s="72">
        <f>AVERAGE(B48:C48)</f>
        <v>4735.2</v>
      </c>
      <c r="I48" s="72">
        <f>AVERAGE(C48:D48)</f>
        <v>4015.2</v>
      </c>
      <c r="J48" s="76" t="s">
        <v>106</v>
      </c>
      <c r="K48" s="73">
        <f>365/(B4/H48)</f>
        <v>76.407957559681691</v>
      </c>
      <c r="L48" s="73">
        <f>365/(C4/I48)</f>
        <v>74.299011406844102</v>
      </c>
      <c r="N48" s="25" t="s">
        <v>98</v>
      </c>
      <c r="O48" s="67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>
      <c r="A49" s="74" t="s">
        <v>35</v>
      </c>
      <c r="B49" s="75">
        <v>309.10000000000002</v>
      </c>
      <c r="C49" s="75">
        <v>287.2</v>
      </c>
      <c r="D49" s="75">
        <v>248.5</v>
      </c>
      <c r="E49" s="75">
        <v>333</v>
      </c>
      <c r="F49" s="75">
        <v>217.2</v>
      </c>
      <c r="G49" s="63"/>
      <c r="H49" s="72"/>
      <c r="I49" s="72"/>
      <c r="J49" s="77"/>
      <c r="K49" s="73"/>
      <c r="L49" s="73"/>
      <c r="O49" s="67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>
      <c r="A50" s="74" t="s">
        <v>36</v>
      </c>
      <c r="B50" s="75">
        <v>7919.5</v>
      </c>
      <c r="C50" s="75">
        <v>6496.5</v>
      </c>
      <c r="D50" s="75">
        <v>5982.1</v>
      </c>
      <c r="E50" s="75">
        <v>5454.1</v>
      </c>
      <c r="F50" s="75">
        <v>4936.6000000000004</v>
      </c>
      <c r="G50" s="63"/>
      <c r="H50" s="72">
        <f>AVERAGE(B50:C50)</f>
        <v>7208</v>
      </c>
      <c r="I50" s="72">
        <f>AVERAGE(C50:D50)</f>
        <v>6239.3</v>
      </c>
      <c r="J50" s="77" t="s">
        <v>103</v>
      </c>
      <c r="K50" s="73">
        <f>H50/H69</f>
        <v>1.7268806899856253</v>
      </c>
      <c r="L50" s="73">
        <f>I50/I69</f>
        <v>1.8921017118769996</v>
      </c>
      <c r="N50" s="25" t="s">
        <v>98</v>
      </c>
      <c r="O50" s="67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>
      <c r="A51" s="227"/>
      <c r="B51" s="227"/>
      <c r="C51" s="227"/>
      <c r="D51" s="227"/>
      <c r="E51" s="227"/>
      <c r="F51" s="227"/>
      <c r="G51" s="63"/>
      <c r="H51" s="72"/>
      <c r="I51" s="72"/>
      <c r="J51" s="77" t="s">
        <v>104</v>
      </c>
      <c r="K51" s="73">
        <f>(H50-H48)/H69</f>
        <v>0.59242932438907525</v>
      </c>
      <c r="L51" s="73">
        <f>(I50-I48)/I69</f>
        <v>0.67447044017528168</v>
      </c>
      <c r="N51" s="25" t="s">
        <v>98</v>
      </c>
      <c r="O51" s="67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5.75" customHeight="1">
      <c r="A52" s="242" t="s">
        <v>37</v>
      </c>
      <c r="B52" s="242"/>
      <c r="C52" s="242"/>
      <c r="D52" s="242"/>
      <c r="E52" s="242"/>
      <c r="F52" s="242"/>
      <c r="G52" s="63"/>
      <c r="H52" s="72"/>
      <c r="I52" s="72"/>
      <c r="J52" s="77"/>
      <c r="K52" s="73"/>
      <c r="L52" s="73"/>
      <c r="O52" s="67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>
      <c r="A53" s="74" t="s">
        <v>38</v>
      </c>
      <c r="B53" s="75">
        <v>5275</v>
      </c>
      <c r="C53" s="75">
        <v>3960.4</v>
      </c>
      <c r="D53" s="75">
        <v>3405.6</v>
      </c>
      <c r="E53" s="75">
        <v>2818.1</v>
      </c>
      <c r="F53" s="75">
        <v>2601.3000000000002</v>
      </c>
      <c r="G53" s="63"/>
      <c r="H53" s="72"/>
      <c r="I53" s="72"/>
      <c r="J53" s="77"/>
      <c r="K53" s="73"/>
      <c r="L53" s="73"/>
      <c r="O53" s="67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>
      <c r="A54" s="74" t="s">
        <v>39</v>
      </c>
      <c r="B54" s="75">
        <v>1769.1</v>
      </c>
      <c r="C54" s="75">
        <v>1418.3</v>
      </c>
      <c r="D54" s="75">
        <v>1189.8</v>
      </c>
      <c r="E54" s="75">
        <v>970.8</v>
      </c>
      <c r="F54" s="75">
        <v>859.2</v>
      </c>
      <c r="G54" s="63"/>
      <c r="H54" s="72"/>
      <c r="I54" s="72"/>
      <c r="J54" s="77"/>
      <c r="K54" s="73"/>
      <c r="L54" s="73"/>
      <c r="O54" s="67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>
      <c r="A55" s="74" t="s">
        <v>40</v>
      </c>
      <c r="B55" s="75">
        <v>3505.9</v>
      </c>
      <c r="C55" s="75">
        <v>2542.1</v>
      </c>
      <c r="D55" s="75">
        <v>2215.8000000000002</v>
      </c>
      <c r="E55" s="75">
        <v>1847.3</v>
      </c>
      <c r="F55" s="75">
        <v>1742.1</v>
      </c>
      <c r="G55" s="63"/>
      <c r="H55" s="72"/>
      <c r="I55" s="72"/>
      <c r="J55" s="77"/>
      <c r="K55" s="73"/>
      <c r="L55" s="73"/>
      <c r="O55" s="67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>
      <c r="A56" s="74" t="s">
        <v>41</v>
      </c>
      <c r="B56" s="75">
        <v>2766.4</v>
      </c>
      <c r="C56" s="75">
        <v>1292.7</v>
      </c>
      <c r="D56" s="75">
        <v>1230.3</v>
      </c>
      <c r="E56" s="75">
        <v>827</v>
      </c>
      <c r="F56" s="75">
        <v>818.5</v>
      </c>
      <c r="G56" s="63"/>
      <c r="H56" s="72"/>
      <c r="I56" s="72"/>
      <c r="J56" s="77"/>
      <c r="K56" s="73"/>
      <c r="L56" s="73"/>
      <c r="O56" s="67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>
      <c r="A57" s="74" t="s">
        <v>42</v>
      </c>
      <c r="B57" s="75">
        <v>355</v>
      </c>
      <c r="C57" s="75">
        <v>211.8</v>
      </c>
      <c r="D57" s="75">
        <v>217.1</v>
      </c>
      <c r="E57" s="75">
        <v>499.8</v>
      </c>
      <c r="F57" s="75">
        <v>452.3</v>
      </c>
      <c r="G57" s="63"/>
      <c r="H57" s="72"/>
      <c r="I57" s="72"/>
      <c r="J57" s="77"/>
      <c r="K57" s="73"/>
      <c r="L57" s="73"/>
      <c r="O57" s="67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>
      <c r="A58" s="74" t="s">
        <v>43</v>
      </c>
      <c r="B58" s="75">
        <v>6627.3</v>
      </c>
      <c r="C58" s="75">
        <v>4046.6</v>
      </c>
      <c r="D58" s="75">
        <v>3663.2</v>
      </c>
      <c r="E58" s="75">
        <v>3174.1</v>
      </c>
      <c r="F58" s="75">
        <v>3012.9</v>
      </c>
      <c r="G58" s="63"/>
      <c r="H58" s="72"/>
      <c r="I58" s="72"/>
      <c r="J58" s="77"/>
      <c r="K58" s="73"/>
      <c r="L58" s="73"/>
      <c r="O58" s="67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21">
      <c r="A59" s="78" t="s">
        <v>44</v>
      </c>
      <c r="B59" s="79">
        <v>14546.8</v>
      </c>
      <c r="C59" s="79">
        <v>10543.1</v>
      </c>
      <c r="D59" s="79">
        <v>9645.2999999999993</v>
      </c>
      <c r="E59" s="79">
        <v>8628.2000000000007</v>
      </c>
      <c r="F59" s="79">
        <v>7949.5</v>
      </c>
      <c r="G59" s="63"/>
      <c r="H59" s="72">
        <f>AVERAGE(B59:C59)</f>
        <v>12544.95</v>
      </c>
      <c r="I59" s="72">
        <f>AVERAGE(C59:D59)</f>
        <v>10094.200000000001</v>
      </c>
      <c r="J59" s="76" t="s">
        <v>108</v>
      </c>
      <c r="K59" s="73">
        <f>B3/H59</f>
        <v>2.4387741680915425</v>
      </c>
      <c r="L59" s="73">
        <f>C3/I59</f>
        <v>2.6339878345980861</v>
      </c>
      <c r="N59" s="25" t="s">
        <v>98</v>
      </c>
      <c r="O59" s="67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21">
      <c r="A60" s="227"/>
      <c r="B60" s="227"/>
      <c r="C60" s="227"/>
      <c r="D60" s="227"/>
      <c r="E60" s="227"/>
      <c r="F60" s="227"/>
      <c r="G60" s="63"/>
      <c r="H60" s="72"/>
      <c r="I60" s="72"/>
      <c r="J60" s="80" t="s">
        <v>121</v>
      </c>
      <c r="K60" s="81">
        <f>B16/H59</f>
        <v>7.3240626706363901E-2</v>
      </c>
      <c r="L60" s="81">
        <f>C16/I59</f>
        <v>8.3939291870579136E-2</v>
      </c>
      <c r="N60" s="25" t="s">
        <v>119</v>
      </c>
      <c r="O60" s="67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5.75" customHeight="1">
      <c r="G61" s="63"/>
      <c r="H61" s="72"/>
      <c r="I61" s="72"/>
      <c r="J61" s="77"/>
      <c r="K61" s="73"/>
      <c r="L61" s="73"/>
      <c r="O61" s="67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ht="15.75" customHeight="1">
      <c r="A62" s="90"/>
      <c r="B62" s="243" t="s">
        <v>114</v>
      </c>
      <c r="C62" s="243"/>
      <c r="D62" s="243"/>
      <c r="E62" s="243"/>
      <c r="F62" s="243"/>
      <c r="G62" s="67"/>
      <c r="H62" s="247" t="s">
        <v>100</v>
      </c>
      <c r="I62" s="247"/>
      <c r="J62" s="67"/>
      <c r="K62" s="247" t="s">
        <v>118</v>
      </c>
      <c r="L62" s="247"/>
      <c r="O62" s="67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ht="15.75" customHeight="1">
      <c r="A63" s="90"/>
      <c r="B63" s="57">
        <v>5</v>
      </c>
      <c r="C63" s="57">
        <v>4</v>
      </c>
      <c r="D63" s="57">
        <v>3</v>
      </c>
      <c r="E63" s="57">
        <v>2</v>
      </c>
      <c r="F63" s="58">
        <v>1</v>
      </c>
      <c r="G63" s="67"/>
      <c r="H63" s="59" t="s">
        <v>115</v>
      </c>
      <c r="I63" s="60" t="s">
        <v>116</v>
      </c>
      <c r="J63" s="71" t="s">
        <v>117</v>
      </c>
      <c r="K63" s="59" t="s">
        <v>115</v>
      </c>
      <c r="L63" s="60" t="s">
        <v>116</v>
      </c>
      <c r="O63" s="67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5.75" customHeight="1">
      <c r="A64" s="242" t="s">
        <v>45</v>
      </c>
      <c r="B64" s="242"/>
      <c r="C64" s="242"/>
      <c r="D64" s="242"/>
      <c r="E64" s="242"/>
      <c r="F64" s="242"/>
      <c r="G64" s="130"/>
      <c r="H64" s="131"/>
      <c r="I64" s="132"/>
      <c r="J64" s="133"/>
      <c r="K64" s="131"/>
      <c r="L64" s="132"/>
      <c r="O64" s="67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5.75" customHeight="1">
      <c r="A65" s="242" t="s">
        <v>46</v>
      </c>
      <c r="B65" s="242"/>
      <c r="C65" s="242"/>
      <c r="D65" s="242"/>
      <c r="E65" s="242"/>
      <c r="F65" s="242"/>
      <c r="G65" s="63"/>
      <c r="H65" s="72"/>
      <c r="I65" s="72"/>
      <c r="J65" s="77"/>
      <c r="K65" s="73"/>
      <c r="L65" s="73"/>
      <c r="O65" s="67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>
      <c r="A66" s="74" t="s">
        <v>47</v>
      </c>
      <c r="B66" s="75">
        <v>2275.9</v>
      </c>
      <c r="C66" s="75">
        <v>1666.4</v>
      </c>
      <c r="D66" s="75">
        <v>1707.9</v>
      </c>
      <c r="E66" s="75">
        <v>1535.8</v>
      </c>
      <c r="F66" s="75">
        <v>1351.5</v>
      </c>
      <c r="G66" s="63"/>
      <c r="H66" s="72">
        <f>AVERAGE(B66:C66)</f>
        <v>1971.15</v>
      </c>
      <c r="I66" s="72">
        <f>AVERAGE(C66:D66)</f>
        <v>1687.15</v>
      </c>
      <c r="J66" s="76" t="s">
        <v>107</v>
      </c>
      <c r="K66" s="73">
        <f>365/(B4/H66)</f>
        <v>31.806797082228119</v>
      </c>
      <c r="L66" s="73">
        <f>365/(C4/I66)</f>
        <v>31.219759188846641</v>
      </c>
      <c r="N66" s="25" t="s">
        <v>98</v>
      </c>
      <c r="O66" s="67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>
      <c r="A67" s="74" t="s">
        <v>48</v>
      </c>
      <c r="B67" s="75">
        <v>916.2</v>
      </c>
      <c r="C67" s="75">
        <v>323.2</v>
      </c>
      <c r="D67" s="75">
        <v>36.799999999999997</v>
      </c>
      <c r="E67" s="75">
        <v>262.2</v>
      </c>
      <c r="F67" s="75">
        <v>611.20000000000005</v>
      </c>
      <c r="G67" s="63"/>
      <c r="H67" s="72"/>
      <c r="I67" s="72"/>
      <c r="J67" s="77"/>
      <c r="K67" s="73"/>
      <c r="L67" s="73"/>
      <c r="O67" s="67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>
      <c r="A68" s="74" t="s">
        <v>49</v>
      </c>
      <c r="B68" s="75">
        <v>1666.7</v>
      </c>
      <c r="C68" s="75">
        <v>1499.6</v>
      </c>
      <c r="D68" s="75">
        <v>1361.2</v>
      </c>
      <c r="E68" s="75">
        <v>1267.9000000000001</v>
      </c>
      <c r="F68" s="75">
        <v>1001.4</v>
      </c>
      <c r="G68" s="63"/>
      <c r="H68" s="72"/>
      <c r="I68" s="72"/>
      <c r="J68" s="77"/>
      <c r="K68" s="73"/>
      <c r="L68" s="73"/>
      <c r="O68" s="67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>
      <c r="A69" s="74" t="s">
        <v>50</v>
      </c>
      <c r="B69" s="75">
        <v>4858.8</v>
      </c>
      <c r="C69" s="75">
        <v>3489.2</v>
      </c>
      <c r="D69" s="75">
        <v>3105.9</v>
      </c>
      <c r="E69" s="75">
        <v>3065.9</v>
      </c>
      <c r="F69" s="75">
        <v>2964.1</v>
      </c>
      <c r="G69" s="63"/>
      <c r="H69" s="72">
        <f>AVERAGE(B69:C69)</f>
        <v>4174</v>
      </c>
      <c r="I69" s="72">
        <f>AVERAGE(C69:D69)</f>
        <v>3297.55</v>
      </c>
      <c r="J69" s="77"/>
      <c r="K69" s="73"/>
      <c r="L69" s="73"/>
      <c r="O69" s="67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>
      <c r="A70" s="227"/>
      <c r="B70" s="227"/>
      <c r="C70" s="227"/>
      <c r="D70" s="227"/>
      <c r="E70" s="227"/>
      <c r="F70" s="227"/>
      <c r="G70" s="63"/>
      <c r="H70" s="72"/>
      <c r="I70" s="72"/>
      <c r="J70" s="77"/>
      <c r="K70" s="73"/>
      <c r="L70" s="73"/>
      <c r="O70" s="67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5.75" customHeight="1">
      <c r="A71" s="242" t="s">
        <v>51</v>
      </c>
      <c r="B71" s="242"/>
      <c r="C71" s="242"/>
      <c r="D71" s="242"/>
      <c r="E71" s="242"/>
      <c r="F71" s="242"/>
      <c r="G71" s="63"/>
      <c r="H71" s="72"/>
      <c r="I71" s="72"/>
      <c r="J71" s="77"/>
      <c r="K71" s="73"/>
      <c r="L71" s="73"/>
      <c r="O71" s="67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21">
      <c r="A72" s="74" t="s">
        <v>52</v>
      </c>
      <c r="B72" s="75">
        <v>1925.9</v>
      </c>
      <c r="C72" s="75">
        <v>753.1</v>
      </c>
      <c r="D72" s="75">
        <v>1076.3</v>
      </c>
      <c r="E72" s="75">
        <v>810.4</v>
      </c>
      <c r="F72" s="75">
        <v>536.79999999999995</v>
      </c>
      <c r="G72" s="63"/>
      <c r="H72" s="72">
        <f>AVERAGE(B72:C72)</f>
        <v>1339.5</v>
      </c>
      <c r="I72" s="72">
        <f>AVERAGE(C72:D72)</f>
        <v>914.7</v>
      </c>
      <c r="J72" s="76" t="s">
        <v>163</v>
      </c>
      <c r="K72" s="81">
        <f>H72/H83</f>
        <v>0.21367214605316678</v>
      </c>
      <c r="L72" s="81">
        <f>I72/I83</f>
        <v>0.17056229430246977</v>
      </c>
      <c r="O72" s="67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>
      <c r="A73" s="74" t="s">
        <v>53</v>
      </c>
      <c r="B73" s="75">
        <v>0</v>
      </c>
      <c r="C73" s="75">
        <v>41.6</v>
      </c>
      <c r="D73" s="75">
        <v>0</v>
      </c>
      <c r="E73" s="75">
        <v>35.299999999999997</v>
      </c>
      <c r="F73" s="75">
        <v>28</v>
      </c>
      <c r="G73" s="63"/>
      <c r="H73" s="72"/>
      <c r="I73" s="72"/>
      <c r="J73" s="77"/>
      <c r="K73" s="73"/>
      <c r="L73" s="73"/>
      <c r="O73" s="67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36">
      <c r="A74" s="74" t="s">
        <v>54</v>
      </c>
      <c r="B74" s="75">
        <v>774.9</v>
      </c>
      <c r="C74" s="75">
        <v>237.4</v>
      </c>
      <c r="D74" s="75">
        <v>266.10000000000002</v>
      </c>
      <c r="E74" s="75">
        <v>149.69999999999999</v>
      </c>
      <c r="F74" s="75">
        <v>116</v>
      </c>
      <c r="G74" s="63"/>
      <c r="H74" s="72"/>
      <c r="I74" s="72"/>
      <c r="J74" s="30" t="s">
        <v>168</v>
      </c>
      <c r="K74" s="28">
        <f>H59/H84</f>
        <v>1.928657083557537</v>
      </c>
      <c r="L74" s="28">
        <f>I59/I84</f>
        <v>1.799515099654152</v>
      </c>
      <c r="O74" s="67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>
      <c r="A75" s="74" t="s">
        <v>10</v>
      </c>
      <c r="B75" s="75">
        <v>0</v>
      </c>
      <c r="C75" s="75">
        <v>0</v>
      </c>
      <c r="D75" s="75">
        <v>0</v>
      </c>
      <c r="E75" s="75">
        <v>0</v>
      </c>
      <c r="F75" s="75">
        <v>0</v>
      </c>
      <c r="G75" s="63"/>
      <c r="H75" s="72"/>
      <c r="I75" s="72"/>
      <c r="J75" s="77"/>
      <c r="K75" s="73"/>
      <c r="L75" s="73"/>
      <c r="O75" s="67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21">
      <c r="A76" s="74" t="s">
        <v>55</v>
      </c>
      <c r="B76" s="75">
        <v>2700.8</v>
      </c>
      <c r="C76" s="75">
        <v>1032.0999999999999</v>
      </c>
      <c r="D76" s="75">
        <v>1342.4</v>
      </c>
      <c r="E76" s="75">
        <v>995.4</v>
      </c>
      <c r="F76" s="75">
        <v>680.8</v>
      </c>
      <c r="G76" s="63"/>
      <c r="H76" s="72">
        <f>AVERAGE(B76:C76)</f>
        <v>1866.45</v>
      </c>
      <c r="I76" s="72">
        <f>AVERAGE(C76:D76)</f>
        <v>1187.25</v>
      </c>
      <c r="J76" s="80" t="s">
        <v>125</v>
      </c>
      <c r="K76" s="81">
        <f>H76/H83</f>
        <v>0.29772928480846073</v>
      </c>
      <c r="L76" s="81">
        <f>I76/I83</f>
        <v>0.22138415208331388</v>
      </c>
      <c r="N76" s="25" t="s">
        <v>126</v>
      </c>
      <c r="O76" s="67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>
      <c r="A77" s="78" t="s">
        <v>56</v>
      </c>
      <c r="B77" s="79">
        <v>7559.6</v>
      </c>
      <c r="C77" s="79">
        <v>4521.3</v>
      </c>
      <c r="D77" s="79">
        <v>4448.3</v>
      </c>
      <c r="E77" s="79">
        <v>4061.3</v>
      </c>
      <c r="F77" s="79">
        <v>3644.9</v>
      </c>
      <c r="G77" s="63"/>
      <c r="H77" s="72"/>
      <c r="I77" s="72"/>
      <c r="J77" s="77"/>
      <c r="K77" s="73"/>
      <c r="L77" s="73"/>
      <c r="O77" s="67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>
      <c r="A78" s="227"/>
      <c r="B78" s="227"/>
      <c r="C78" s="227"/>
      <c r="D78" s="227"/>
      <c r="E78" s="227"/>
      <c r="F78" s="227"/>
      <c r="G78" s="63"/>
      <c r="H78" s="72"/>
      <c r="I78" s="72"/>
      <c r="K78" s="81">
        <f>B8/(H76+H84)</f>
        <v>0.17377955907035642</v>
      </c>
      <c r="L78" s="81">
        <f>C8/(I76+I84)</f>
        <v>0.20945612912243528</v>
      </c>
      <c r="N78" s="186" t="s">
        <v>371</v>
      </c>
      <c r="O78" s="67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5.75" customHeight="1">
      <c r="A79" s="242" t="s">
        <v>57</v>
      </c>
      <c r="B79" s="242"/>
      <c r="C79" s="242"/>
      <c r="D79" s="242"/>
      <c r="E79" s="242"/>
      <c r="F79" s="242"/>
      <c r="G79" s="63"/>
      <c r="H79" s="72"/>
      <c r="I79" s="72"/>
      <c r="J79" s="72"/>
      <c r="K79" s="73"/>
      <c r="L79" s="73"/>
      <c r="O79" s="67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>
      <c r="A80" s="74" t="s">
        <v>58</v>
      </c>
      <c r="B80" s="75">
        <v>228.4</v>
      </c>
      <c r="C80" s="75">
        <v>242.7</v>
      </c>
      <c r="D80" s="75">
        <v>250.4</v>
      </c>
      <c r="E80" s="75">
        <v>261.2</v>
      </c>
      <c r="F80" s="75">
        <v>267.5</v>
      </c>
      <c r="G80" s="63"/>
      <c r="H80" s="72">
        <f>AVERAGE(B80:C80)</f>
        <v>235.55</v>
      </c>
      <c r="I80" s="72">
        <f>AVERAGE(C80:D80)</f>
        <v>246.55</v>
      </c>
      <c r="J80" s="72"/>
      <c r="K80" s="73"/>
      <c r="L80" s="73"/>
      <c r="O80" s="67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>
      <c r="A81" s="74" t="s">
        <v>376</v>
      </c>
      <c r="B81" s="75">
        <v>2000</v>
      </c>
      <c r="C81" s="75">
        <v>2000</v>
      </c>
      <c r="D81" s="75">
        <v>2000</v>
      </c>
      <c r="E81" s="75">
        <v>2000</v>
      </c>
      <c r="F81" s="75">
        <v>2000</v>
      </c>
      <c r="G81" s="63"/>
      <c r="H81" s="72"/>
      <c r="I81" s="72"/>
      <c r="J81" s="72"/>
      <c r="K81" s="73"/>
      <c r="L81" s="73"/>
      <c r="O81" s="67"/>
      <c r="P81" s="205"/>
      <c r="Q81" s="41"/>
      <c r="R81" s="41"/>
      <c r="S81" s="41"/>
      <c r="T81" s="41"/>
      <c r="U81" s="41"/>
      <c r="V81" s="41"/>
      <c r="W81" s="41"/>
      <c r="X81" s="41"/>
      <c r="Y81" s="41"/>
    </row>
    <row r="82" spans="1:25">
      <c r="A82" s="74" t="s">
        <v>333</v>
      </c>
      <c r="B82" s="75">
        <v>4758.8</v>
      </c>
      <c r="C82" s="75">
        <v>3779.1</v>
      </c>
      <c r="D82" s="75">
        <v>2946.6</v>
      </c>
      <c r="E82" s="75">
        <v>2305.6999999999998</v>
      </c>
      <c r="F82" s="75">
        <v>2037.1</v>
      </c>
      <c r="G82" s="63"/>
      <c r="H82" s="72"/>
      <c r="I82" s="72"/>
      <c r="J82" s="72"/>
      <c r="K82" s="73"/>
      <c r="L82" s="73"/>
      <c r="O82" s="67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31.5">
      <c r="A83" s="74" t="s">
        <v>375</v>
      </c>
      <c r="B83" s="75">
        <v>6758.8</v>
      </c>
      <c r="C83" s="75">
        <v>5779.1</v>
      </c>
      <c r="D83" s="75">
        <v>4946.6000000000004</v>
      </c>
      <c r="E83" s="75">
        <v>4305.7</v>
      </c>
      <c r="F83" s="75">
        <v>4037.1</v>
      </c>
      <c r="G83" s="63"/>
      <c r="H83" s="72">
        <f>AVERAGE(B83:C83)</f>
        <v>6268.9500000000007</v>
      </c>
      <c r="I83" s="72">
        <f>AVERAGE(C83:D83)</f>
        <v>5362.85</v>
      </c>
      <c r="J83" s="82" t="s">
        <v>159</v>
      </c>
      <c r="K83" s="81">
        <f>B16/H83</f>
        <v>0.14656361910686797</v>
      </c>
      <c r="L83" s="81">
        <f>C16/I83</f>
        <v>0.15799435001911294</v>
      </c>
      <c r="N83" s="25" t="s">
        <v>119</v>
      </c>
      <c r="O83" s="67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>
      <c r="A84" s="74" t="s">
        <v>59</v>
      </c>
      <c r="B84" s="75">
        <v>6987.2</v>
      </c>
      <c r="C84" s="75">
        <v>6021.8</v>
      </c>
      <c r="D84" s="75">
        <v>5197</v>
      </c>
      <c r="E84" s="75">
        <v>4566.8999999999996</v>
      </c>
      <c r="F84" s="75">
        <v>4304.6000000000004</v>
      </c>
      <c r="G84" s="63"/>
      <c r="H84" s="72">
        <f>H83+H80</f>
        <v>6504.5000000000009</v>
      </c>
      <c r="I84" s="72">
        <f>I83+I80</f>
        <v>5609.4000000000005</v>
      </c>
      <c r="J84" s="72"/>
      <c r="K84" s="73"/>
      <c r="L84" s="73"/>
      <c r="O84" s="67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>
      <c r="A85" s="78" t="s">
        <v>139</v>
      </c>
      <c r="B85" s="79">
        <v>14546.8</v>
      </c>
      <c r="C85" s="79">
        <v>10543.1</v>
      </c>
      <c r="D85" s="79">
        <v>9645.2999999999993</v>
      </c>
      <c r="E85" s="79">
        <v>8628.2000000000007</v>
      </c>
      <c r="F85" s="79">
        <v>7949.5</v>
      </c>
      <c r="G85" s="63"/>
      <c r="H85" s="72"/>
      <c r="I85" s="72"/>
      <c r="J85" s="72"/>
      <c r="K85" s="73"/>
      <c r="L85" s="73"/>
      <c r="O85" s="67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>
      <c r="A86" s="227"/>
      <c r="B86" s="227"/>
      <c r="C86" s="227"/>
      <c r="D86" s="227"/>
      <c r="E86" s="227"/>
      <c r="F86" s="227"/>
      <c r="G86" s="63"/>
      <c r="H86" s="72"/>
      <c r="I86" s="72"/>
      <c r="J86" s="72"/>
      <c r="K86" s="73"/>
      <c r="L86" s="73"/>
      <c r="O86" s="67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>
      <c r="A87" s="74" t="s">
        <v>60</v>
      </c>
      <c r="B87" s="107">
        <v>801.9</v>
      </c>
      <c r="C87" s="107">
        <v>790.8</v>
      </c>
      <c r="D87" s="107">
        <v>786.1</v>
      </c>
      <c r="E87" s="107">
        <v>781.8</v>
      </c>
      <c r="F87" s="107">
        <v>784.6</v>
      </c>
      <c r="G87" s="63"/>
      <c r="H87" s="72"/>
      <c r="I87" s="72"/>
      <c r="J87" s="72"/>
      <c r="K87" s="73"/>
      <c r="L87" s="73"/>
      <c r="O87" s="67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>
      <c r="A88" s="74" t="s">
        <v>61</v>
      </c>
      <c r="B88" s="75" t="s">
        <v>128</v>
      </c>
      <c r="C88" s="75" t="s">
        <v>129</v>
      </c>
      <c r="D88" s="75" t="s">
        <v>130</v>
      </c>
      <c r="E88" s="75" t="s">
        <v>131</v>
      </c>
      <c r="F88" s="75" t="s">
        <v>132</v>
      </c>
      <c r="G88" s="63"/>
      <c r="H88" s="72"/>
      <c r="I88" s="72"/>
      <c r="J88" s="72"/>
      <c r="K88" s="73"/>
      <c r="L88" s="73"/>
      <c r="O88" s="67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>
      <c r="A89" s="74" t="s">
        <v>62</v>
      </c>
      <c r="B89" s="75" t="s">
        <v>133</v>
      </c>
      <c r="C89" s="75" t="s">
        <v>134</v>
      </c>
      <c r="D89" s="75" t="s">
        <v>135</v>
      </c>
      <c r="E89" s="75" t="s">
        <v>136</v>
      </c>
      <c r="F89" s="75" t="s">
        <v>137</v>
      </c>
      <c r="G89" s="63"/>
      <c r="H89" s="72"/>
      <c r="I89" s="72"/>
      <c r="J89" s="72"/>
      <c r="K89" s="73"/>
      <c r="L89" s="73"/>
      <c r="O89" s="67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>
      <c r="A90" s="6" t="s">
        <v>172</v>
      </c>
      <c r="B90" s="75">
        <f>B36*B87</f>
        <v>17649.819</v>
      </c>
      <c r="C90" s="75"/>
      <c r="D90" s="75"/>
      <c r="E90" s="75"/>
      <c r="F90" s="75"/>
      <c r="G90" s="63"/>
      <c r="H90" s="72"/>
      <c r="I90" s="72"/>
      <c r="J90" s="72"/>
      <c r="K90" s="73"/>
      <c r="L90" s="73"/>
      <c r="O90" s="67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>
      <c r="A91" s="6" t="s">
        <v>171</v>
      </c>
      <c r="B91" s="70">
        <f>B90/B83</f>
        <v>2.6113835296206425</v>
      </c>
      <c r="C91" s="70"/>
      <c r="D91" s="70"/>
      <c r="E91" s="70"/>
      <c r="F91" s="70"/>
      <c r="G91" s="63"/>
      <c r="H91" s="72"/>
      <c r="I91" s="72"/>
      <c r="J91" s="72"/>
      <c r="K91" s="73"/>
      <c r="L91" s="73"/>
      <c r="O91" s="67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>
      <c r="A92" s="6" t="s">
        <v>170</v>
      </c>
      <c r="B92" s="70">
        <f>B83/B90</f>
        <v>0.3829387712134612</v>
      </c>
      <c r="C92" s="70"/>
      <c r="D92" s="70"/>
      <c r="E92" s="70"/>
      <c r="F92" s="70"/>
      <c r="G92" s="63"/>
      <c r="H92" s="72"/>
      <c r="I92" s="72"/>
      <c r="J92" s="72"/>
      <c r="K92" s="73"/>
      <c r="L92" s="73"/>
      <c r="O92" s="67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>
      <c r="A93" s="6"/>
      <c r="B93" s="70"/>
      <c r="C93" s="70"/>
      <c r="D93" s="70"/>
      <c r="E93" s="70"/>
      <c r="F93" s="70"/>
      <c r="G93" s="63"/>
      <c r="H93" s="72"/>
      <c r="I93" s="72"/>
      <c r="J93" s="72"/>
      <c r="K93" s="73"/>
      <c r="L93" s="73"/>
      <c r="O93" s="67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>
      <c r="A94" s="56" t="s">
        <v>63</v>
      </c>
      <c r="B94" s="57">
        <v>5</v>
      </c>
      <c r="C94" s="57">
        <v>4</v>
      </c>
      <c r="D94" s="57">
        <v>3</v>
      </c>
      <c r="E94" s="57">
        <v>2</v>
      </c>
      <c r="F94" s="58">
        <v>1</v>
      </c>
      <c r="G94" s="67"/>
      <c r="H94" s="57">
        <v>5</v>
      </c>
      <c r="I94" s="57">
        <v>4</v>
      </c>
      <c r="J94" s="57">
        <v>3</v>
      </c>
      <c r="K94" s="57">
        <v>2</v>
      </c>
      <c r="L94" s="58">
        <v>1</v>
      </c>
      <c r="O94" s="67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5.75" customHeight="1">
      <c r="A95" s="239" t="s">
        <v>64</v>
      </c>
      <c r="B95" s="239"/>
      <c r="C95" s="239"/>
      <c r="D95" s="239"/>
      <c r="E95" s="239"/>
      <c r="F95" s="240"/>
      <c r="G95" s="63"/>
      <c r="H95" s="72"/>
      <c r="I95" s="72"/>
      <c r="J95" s="72"/>
      <c r="K95" s="72"/>
      <c r="L95" s="67"/>
      <c r="O95" s="67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>
      <c r="A96" s="74" t="s">
        <v>65</v>
      </c>
      <c r="B96" s="75">
        <v>959.3</v>
      </c>
      <c r="C96" s="75">
        <v>847.3</v>
      </c>
      <c r="D96" s="75">
        <v>716.6</v>
      </c>
      <c r="E96" s="75">
        <v>413.2</v>
      </c>
      <c r="F96" s="75">
        <v>746</v>
      </c>
      <c r="G96" s="63"/>
      <c r="H96" s="81">
        <f>B96/B$96</f>
        <v>1</v>
      </c>
      <c r="I96" s="81">
        <f>C96/C$96</f>
        <v>1</v>
      </c>
      <c r="J96" s="81">
        <f>D96/D$96</f>
        <v>1</v>
      </c>
      <c r="K96" s="81">
        <f>E96/E$96</f>
        <v>1</v>
      </c>
      <c r="L96" s="81">
        <f>F96/F$96</f>
        <v>1</v>
      </c>
      <c r="N96" s="25"/>
      <c r="O96" s="67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>
      <c r="A97" s="74" t="s">
        <v>66</v>
      </c>
      <c r="B97" s="75">
        <v>439.9</v>
      </c>
      <c r="C97" s="75">
        <v>341.7</v>
      </c>
      <c r="D97" s="75">
        <v>310.3</v>
      </c>
      <c r="E97" s="75">
        <v>320.8</v>
      </c>
      <c r="F97" s="75">
        <v>296.60000000000002</v>
      </c>
      <c r="G97" s="63"/>
      <c r="H97" s="81"/>
      <c r="I97" s="81"/>
      <c r="J97" s="81"/>
      <c r="K97" s="81"/>
      <c r="L97" s="81"/>
      <c r="O97" s="67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>
      <c r="A98" s="74" t="s">
        <v>53</v>
      </c>
      <c r="B98" s="75">
        <v>-7.2</v>
      </c>
      <c r="C98" s="75">
        <v>41.1</v>
      </c>
      <c r="D98" s="75">
        <v>71.8</v>
      </c>
      <c r="E98" s="75">
        <v>-83.5</v>
      </c>
      <c r="F98" s="75">
        <v>43.8</v>
      </c>
      <c r="G98" s="63"/>
      <c r="H98" s="81"/>
      <c r="I98" s="81"/>
      <c r="J98" s="81"/>
      <c r="K98" s="81"/>
      <c r="L98" s="81"/>
      <c r="O98" s="67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>
      <c r="A99" s="74" t="s">
        <v>67</v>
      </c>
      <c r="B99" s="75">
        <v>0</v>
      </c>
      <c r="C99" s="75">
        <v>0</v>
      </c>
      <c r="D99" s="75">
        <v>0</v>
      </c>
      <c r="E99" s="75">
        <v>352.5</v>
      </c>
      <c r="F99" s="75">
        <v>0</v>
      </c>
      <c r="G99" s="63"/>
      <c r="H99" s="81"/>
      <c r="I99" s="81"/>
      <c r="J99" s="81"/>
      <c r="K99" s="81"/>
      <c r="L99" s="81"/>
      <c r="O99" s="67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>
      <c r="A100" s="74" t="s">
        <v>68</v>
      </c>
      <c r="B100" s="75">
        <v>0</v>
      </c>
      <c r="C100" s="75">
        <v>0</v>
      </c>
      <c r="D100" s="75">
        <v>0</v>
      </c>
      <c r="E100" s="75">
        <v>0</v>
      </c>
      <c r="F100" s="75">
        <v>0</v>
      </c>
      <c r="G100" s="63"/>
      <c r="H100" s="81"/>
      <c r="I100" s="81"/>
      <c r="J100" s="81"/>
      <c r="K100" s="81"/>
      <c r="L100" s="81"/>
      <c r="O100" s="67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ht="15.75" customHeight="1">
      <c r="A101" s="227" t="s">
        <v>69</v>
      </c>
      <c r="B101" s="227"/>
      <c r="C101" s="227"/>
      <c r="D101" s="227"/>
      <c r="E101" s="227"/>
      <c r="F101" s="227"/>
      <c r="G101" s="63"/>
      <c r="H101" s="81"/>
      <c r="I101" s="81"/>
      <c r="J101" s="81"/>
      <c r="K101" s="81"/>
      <c r="L101" s="81"/>
      <c r="O101" s="67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>
      <c r="A102" s="74" t="s">
        <v>70</v>
      </c>
      <c r="B102" s="75">
        <v>-48.4</v>
      </c>
      <c r="C102" s="75">
        <v>-311.10000000000002</v>
      </c>
      <c r="D102" s="75">
        <v>-53.1</v>
      </c>
      <c r="E102" s="75">
        <v>-141.69999999999999</v>
      </c>
      <c r="F102" s="75">
        <v>-86.7</v>
      </c>
      <c r="G102" s="63"/>
      <c r="H102" s="81"/>
      <c r="I102" s="81"/>
      <c r="J102" s="81"/>
      <c r="K102" s="81"/>
      <c r="L102" s="81"/>
      <c r="O102" s="67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>
      <c r="A103" s="74" t="s">
        <v>71</v>
      </c>
      <c r="B103" s="75">
        <v>-509.8</v>
      </c>
      <c r="C103" s="75">
        <v>2.1</v>
      </c>
      <c r="D103" s="75">
        <v>-95.3</v>
      </c>
      <c r="E103" s="75">
        <v>-366.8</v>
      </c>
      <c r="F103" s="75">
        <v>-98.1</v>
      </c>
      <c r="G103" s="63"/>
      <c r="H103" s="81"/>
      <c r="I103" s="81"/>
      <c r="J103" s="81"/>
      <c r="K103" s="81"/>
      <c r="L103" s="81"/>
      <c r="O103" s="67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ht="22.5">
      <c r="A104" s="74" t="s">
        <v>72</v>
      </c>
      <c r="B104" s="75">
        <v>44.2</v>
      </c>
      <c r="C104" s="75">
        <v>-3.4</v>
      </c>
      <c r="D104" s="75">
        <v>-22.8</v>
      </c>
      <c r="E104" s="75">
        <v>-9.8000000000000007</v>
      </c>
      <c r="F104" s="75">
        <v>-43.1</v>
      </c>
      <c r="G104" s="63"/>
      <c r="H104" s="81"/>
      <c r="I104" s="81"/>
      <c r="J104" s="81"/>
      <c r="K104" s="81"/>
      <c r="L104" s="81"/>
      <c r="O104" s="67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>
      <c r="A105" s="74" t="s">
        <v>73</v>
      </c>
      <c r="B105" s="75">
        <v>109.4</v>
      </c>
      <c r="C105" s="75">
        <v>-41.5</v>
      </c>
      <c r="D105" s="75">
        <v>172</v>
      </c>
      <c r="E105" s="75">
        <v>184.4</v>
      </c>
      <c r="F105" s="75">
        <v>-133.6</v>
      </c>
      <c r="G105" s="63"/>
      <c r="H105" s="81"/>
      <c r="I105" s="81"/>
      <c r="J105" s="81"/>
      <c r="K105" s="81"/>
      <c r="L105" s="81"/>
      <c r="O105" s="67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22.5">
      <c r="A106" s="74" t="s">
        <v>74</v>
      </c>
      <c r="B106" s="75">
        <v>-73.2</v>
      </c>
      <c r="C106" s="75">
        <v>92.7</v>
      </c>
      <c r="D106" s="75">
        <v>105.3</v>
      </c>
      <c r="E106" s="75">
        <v>11.5</v>
      </c>
      <c r="F106" s="75">
        <v>55.3</v>
      </c>
      <c r="G106" s="63"/>
      <c r="H106" s="81"/>
      <c r="I106" s="81"/>
      <c r="J106" s="81"/>
      <c r="K106" s="81"/>
      <c r="L106" s="81"/>
      <c r="O106" s="67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>
      <c r="A107" s="74" t="s">
        <v>75</v>
      </c>
      <c r="B107" s="75">
        <v>0</v>
      </c>
      <c r="C107" s="75">
        <v>0</v>
      </c>
      <c r="D107" s="75">
        <v>0</v>
      </c>
      <c r="E107" s="75">
        <v>0</v>
      </c>
      <c r="F107" s="75">
        <v>0</v>
      </c>
      <c r="G107" s="63"/>
      <c r="H107" s="81"/>
      <c r="I107" s="81"/>
      <c r="J107" s="81"/>
      <c r="K107" s="81"/>
      <c r="L107" s="81"/>
      <c r="O107" s="67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>
      <c r="A108" s="74" t="s">
        <v>76</v>
      </c>
      <c r="B108" s="75">
        <v>914.2</v>
      </c>
      <c r="C108" s="75">
        <v>968.9</v>
      </c>
      <c r="D108" s="75">
        <v>1204.8</v>
      </c>
      <c r="E108" s="75">
        <v>680.6</v>
      </c>
      <c r="F108" s="75">
        <v>780.2</v>
      </c>
      <c r="G108" s="63"/>
      <c r="H108" s="81"/>
      <c r="I108" s="81"/>
      <c r="J108" s="81"/>
      <c r="K108" s="81"/>
      <c r="L108" s="81"/>
      <c r="N108" s="25"/>
      <c r="O108" s="67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>
      <c r="A109" s="74" t="s">
        <v>77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63"/>
      <c r="H109" s="81"/>
      <c r="I109" s="81"/>
      <c r="J109" s="81"/>
      <c r="K109" s="81"/>
      <c r="L109" s="81"/>
      <c r="O109" s="67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>
      <c r="A110" s="241"/>
      <c r="B110" s="241"/>
      <c r="C110" s="241"/>
      <c r="D110" s="241"/>
      <c r="E110" s="241"/>
      <c r="F110" s="241"/>
      <c r="G110" s="63"/>
      <c r="H110" s="81"/>
      <c r="I110" s="81"/>
      <c r="J110" s="81"/>
      <c r="K110" s="81"/>
      <c r="L110" s="81"/>
      <c r="O110" s="67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>
      <c r="A111" s="9" t="s">
        <v>109</v>
      </c>
      <c r="B111" s="79">
        <v>914.2</v>
      </c>
      <c r="C111" s="79">
        <v>968.9</v>
      </c>
      <c r="D111" s="79">
        <v>1204.8</v>
      </c>
      <c r="E111" s="79">
        <v>680.6</v>
      </c>
      <c r="F111" s="79">
        <v>780.2</v>
      </c>
      <c r="G111" s="63"/>
      <c r="H111" s="83">
        <f>B111/B$96</f>
        <v>0.95298655269467325</v>
      </c>
      <c r="I111" s="83">
        <f>C111/C$96</f>
        <v>1.1435146937330343</v>
      </c>
      <c r="J111" s="83">
        <f>D111/D$96</f>
        <v>1.681272676528049</v>
      </c>
      <c r="K111" s="83">
        <f>E111/E$96</f>
        <v>1.6471442400774445</v>
      </c>
      <c r="L111" s="83">
        <f>F111/F$96</f>
        <v>1.0458445040214477</v>
      </c>
      <c r="M111" s="48"/>
      <c r="N111" s="49" t="s">
        <v>101</v>
      </c>
      <c r="O111" s="67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>
      <c r="A112" s="227"/>
      <c r="B112" s="227"/>
      <c r="C112" s="227"/>
      <c r="D112" s="227"/>
      <c r="E112" s="227"/>
      <c r="F112" s="227"/>
      <c r="G112" s="63"/>
      <c r="H112" s="81"/>
      <c r="I112" s="81"/>
      <c r="J112" s="81"/>
      <c r="K112" s="81"/>
      <c r="L112" s="81"/>
      <c r="O112" s="67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ht="15.75" customHeight="1">
      <c r="A113" s="239" t="s">
        <v>111</v>
      </c>
      <c r="B113" s="239"/>
      <c r="C113" s="239"/>
      <c r="D113" s="239"/>
      <c r="E113" s="239"/>
      <c r="F113" s="240"/>
      <c r="G113" s="63"/>
      <c r="H113" s="81"/>
      <c r="I113" s="81"/>
      <c r="J113" s="81"/>
      <c r="K113" s="81"/>
      <c r="L113" s="81"/>
      <c r="O113" s="67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ht="15.75" customHeight="1">
      <c r="A114" s="91"/>
      <c r="B114" s="57">
        <v>5</v>
      </c>
      <c r="C114" s="57">
        <v>4</v>
      </c>
      <c r="D114" s="57">
        <v>3</v>
      </c>
      <c r="E114" s="57">
        <v>2</v>
      </c>
      <c r="F114" s="58">
        <v>1</v>
      </c>
      <c r="G114" s="67"/>
      <c r="H114" s="57">
        <v>5</v>
      </c>
      <c r="I114" s="57">
        <v>4</v>
      </c>
      <c r="J114" s="57">
        <v>3</v>
      </c>
      <c r="K114" s="57">
        <v>2</v>
      </c>
      <c r="L114" s="58">
        <v>1</v>
      </c>
      <c r="O114" s="67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15.75" customHeight="1">
      <c r="A115" s="227" t="s">
        <v>216</v>
      </c>
      <c r="B115" s="227"/>
      <c r="C115" s="227"/>
      <c r="D115" s="227"/>
      <c r="E115" s="227"/>
      <c r="F115" s="227"/>
      <c r="G115" s="63"/>
      <c r="H115" s="81"/>
      <c r="I115" s="81"/>
      <c r="J115" s="81"/>
      <c r="K115" s="81"/>
      <c r="L115" s="81"/>
      <c r="O115" s="67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>
      <c r="A116" s="74" t="s">
        <v>79</v>
      </c>
      <c r="B116" s="75">
        <v>14.3</v>
      </c>
      <c r="C116" s="75">
        <v>13.4</v>
      </c>
      <c r="D116" s="75">
        <v>17.7</v>
      </c>
      <c r="E116" s="75">
        <v>12.6</v>
      </c>
      <c r="F116" s="75">
        <v>18.8</v>
      </c>
      <c r="G116" s="63"/>
      <c r="H116" s="81"/>
      <c r="I116" s="81"/>
      <c r="J116" s="81"/>
      <c r="K116" s="81"/>
      <c r="L116" s="81"/>
      <c r="O116" s="67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>
      <c r="A117" s="74" t="s">
        <v>80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63"/>
      <c r="H117" s="81"/>
      <c r="I117" s="81"/>
      <c r="J117" s="81"/>
      <c r="K117" s="81"/>
      <c r="L117" s="81"/>
      <c r="O117" s="67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5.75" customHeight="1">
      <c r="A118" s="227" t="s">
        <v>81</v>
      </c>
      <c r="B118" s="227"/>
      <c r="C118" s="227"/>
      <c r="D118" s="227"/>
      <c r="E118" s="227"/>
      <c r="F118" s="227"/>
      <c r="G118" s="63"/>
      <c r="H118" s="81"/>
      <c r="I118" s="81"/>
      <c r="J118" s="81"/>
      <c r="K118" s="81"/>
      <c r="L118" s="81"/>
      <c r="O118" s="67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ht="21">
      <c r="A119" s="84" t="s">
        <v>82</v>
      </c>
      <c r="B119" s="75">
        <v>-3641.4</v>
      </c>
      <c r="C119" s="75">
        <v>-1254.8</v>
      </c>
      <c r="D119" s="75">
        <v>-1202.3</v>
      </c>
      <c r="E119" s="75">
        <v>-872.7</v>
      </c>
      <c r="F119" s="75">
        <v>-958.6</v>
      </c>
      <c r="G119" s="63"/>
      <c r="H119" s="81"/>
      <c r="I119" s="81"/>
      <c r="J119" s="81"/>
      <c r="K119" s="81"/>
      <c r="L119" s="81"/>
      <c r="O119" s="67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>
      <c r="A120" s="74" t="s">
        <v>83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63"/>
      <c r="H120" s="81"/>
      <c r="I120" s="81"/>
      <c r="J120" s="81"/>
      <c r="K120" s="81"/>
      <c r="L120" s="81"/>
      <c r="O120" s="67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>
      <c r="A121" s="74" t="s">
        <v>84</v>
      </c>
      <c r="B121" s="75">
        <v>463.8</v>
      </c>
      <c r="C121" s="75">
        <v>487.8</v>
      </c>
      <c r="D121" s="75">
        <v>448.8</v>
      </c>
      <c r="E121" s="75">
        <v>323.3</v>
      </c>
      <c r="F121" s="75">
        <v>299.3</v>
      </c>
      <c r="G121" s="63"/>
      <c r="H121" s="81"/>
      <c r="I121" s="81"/>
      <c r="J121" s="81"/>
      <c r="K121" s="81"/>
      <c r="L121" s="81"/>
      <c r="O121" s="67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>
      <c r="A122" s="237"/>
      <c r="B122" s="237"/>
      <c r="C122" s="237"/>
      <c r="D122" s="237"/>
      <c r="E122" s="237"/>
      <c r="F122" s="237"/>
      <c r="G122" s="63"/>
      <c r="H122" s="81"/>
      <c r="I122" s="81"/>
      <c r="J122" s="81"/>
      <c r="K122" s="81"/>
      <c r="L122" s="81"/>
      <c r="O122" s="67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>
      <c r="A123" s="9" t="s">
        <v>110</v>
      </c>
      <c r="B123" s="79">
        <v>-3163.3</v>
      </c>
      <c r="C123" s="79">
        <v>-753.6</v>
      </c>
      <c r="D123" s="79">
        <v>-735.8</v>
      </c>
      <c r="E123" s="79">
        <v>-536.79999999999995</v>
      </c>
      <c r="F123" s="79">
        <v>-640.5</v>
      </c>
      <c r="G123" s="63"/>
      <c r="H123" s="83">
        <f>B111/-B123</f>
        <v>0.28900199159105999</v>
      </c>
      <c r="I123" s="83">
        <f>C111/-C123</f>
        <v>1.2856953290870488</v>
      </c>
      <c r="J123" s="83">
        <f>D111/-D123</f>
        <v>1.6374014677901605</v>
      </c>
      <c r="K123" s="83">
        <f>E111/-E123</f>
        <v>1.2678837555886737</v>
      </c>
      <c r="L123" s="83">
        <f>F111/-F123</f>
        <v>1.2181108508977363</v>
      </c>
      <c r="M123" s="48"/>
      <c r="N123" s="49" t="s">
        <v>123</v>
      </c>
      <c r="O123" s="67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>
      <c r="A124" s="227"/>
      <c r="B124" s="227"/>
      <c r="C124" s="227"/>
      <c r="D124" s="227"/>
      <c r="E124" s="227"/>
      <c r="F124" s="227"/>
      <c r="G124" s="63"/>
      <c r="H124" s="81" t="s">
        <v>394</v>
      </c>
      <c r="I124" s="81"/>
      <c r="J124" s="81"/>
      <c r="K124" s="81"/>
      <c r="L124" s="81"/>
      <c r="O124" s="67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ht="15.75" customHeight="1">
      <c r="A125" s="239" t="s">
        <v>85</v>
      </c>
      <c r="B125" s="239"/>
      <c r="C125" s="239"/>
      <c r="D125" s="239"/>
      <c r="E125" s="239"/>
      <c r="F125" s="240"/>
      <c r="G125" s="63"/>
      <c r="H125" s="81"/>
      <c r="I125" s="81"/>
      <c r="J125" s="81"/>
      <c r="K125" s="81"/>
      <c r="L125" s="81"/>
      <c r="O125" s="67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15.75" customHeight="1">
      <c r="A126" s="91"/>
      <c r="B126" s="57">
        <v>5</v>
      </c>
      <c r="C126" s="57">
        <v>4</v>
      </c>
      <c r="D126" s="57">
        <v>3</v>
      </c>
      <c r="E126" s="57">
        <v>2</v>
      </c>
      <c r="F126" s="58">
        <v>1</v>
      </c>
      <c r="G126" s="67"/>
      <c r="H126" s="57">
        <v>5</v>
      </c>
      <c r="I126" s="57">
        <v>4</v>
      </c>
      <c r="J126" s="57">
        <v>3</v>
      </c>
      <c r="K126" s="57">
        <v>2</v>
      </c>
      <c r="L126" s="58">
        <v>1</v>
      </c>
      <c r="O126" s="67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ht="15.75" customHeight="1">
      <c r="A127" s="227" t="s">
        <v>78</v>
      </c>
      <c r="B127" s="227"/>
      <c r="C127" s="227"/>
      <c r="D127" s="227"/>
      <c r="E127" s="227"/>
      <c r="F127" s="227"/>
      <c r="G127" s="63"/>
      <c r="H127" s="81"/>
      <c r="I127" s="81"/>
      <c r="J127" s="81"/>
      <c r="K127" s="81"/>
      <c r="L127" s="81"/>
      <c r="O127" s="67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>
      <c r="A128" s="74" t="s">
        <v>86</v>
      </c>
      <c r="B128" s="75">
        <v>2089.6999999999998</v>
      </c>
      <c r="C128" s="75">
        <v>0</v>
      </c>
      <c r="D128" s="75">
        <v>296.89999999999998</v>
      </c>
      <c r="E128" s="75">
        <v>295.89999999999998</v>
      </c>
      <c r="F128" s="75">
        <v>138.69999999999999</v>
      </c>
      <c r="G128" s="63"/>
      <c r="H128" s="81"/>
      <c r="I128" s="81"/>
      <c r="J128" s="81"/>
      <c r="K128" s="81"/>
      <c r="L128" s="81"/>
      <c r="O128" s="67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>
      <c r="A129" s="74" t="s">
        <v>87</v>
      </c>
      <c r="B129" s="75">
        <v>129.80000000000001</v>
      </c>
      <c r="C129" s="75">
        <v>38.299999999999997</v>
      </c>
      <c r="D129" s="75">
        <v>34</v>
      </c>
      <c r="E129" s="75">
        <v>47.3</v>
      </c>
      <c r="F129" s="75">
        <v>97.8</v>
      </c>
      <c r="G129" s="63"/>
      <c r="H129" s="81"/>
      <c r="I129" s="81"/>
      <c r="J129" s="81"/>
      <c r="K129" s="81"/>
      <c r="L129" s="81"/>
      <c r="O129" s="67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 ht="15.75" customHeight="1">
      <c r="A130" s="227" t="s">
        <v>88</v>
      </c>
      <c r="B130" s="227"/>
      <c r="C130" s="227"/>
      <c r="D130" s="227"/>
      <c r="E130" s="227"/>
      <c r="F130" s="227"/>
      <c r="G130" s="63"/>
      <c r="H130" s="81"/>
      <c r="I130" s="81"/>
      <c r="J130" s="81"/>
      <c r="K130" s="81"/>
      <c r="L130" s="81"/>
      <c r="O130" s="67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>
      <c r="A131" s="74" t="s">
        <v>89</v>
      </c>
      <c r="B131" s="75">
        <v>-301.5</v>
      </c>
      <c r="C131" s="75">
        <v>-5.6</v>
      </c>
      <c r="D131" s="75">
        <v>-230.9</v>
      </c>
      <c r="E131" s="75">
        <v>-353.8</v>
      </c>
      <c r="F131" s="75">
        <v>-0.9</v>
      </c>
      <c r="G131" s="63"/>
      <c r="H131" s="81"/>
      <c r="I131" s="81"/>
      <c r="J131" s="81"/>
      <c r="K131" s="81"/>
      <c r="L131" s="81"/>
      <c r="O131" s="67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>
      <c r="A132" s="74" t="s">
        <v>90</v>
      </c>
      <c r="B132" s="75">
        <v>0</v>
      </c>
      <c r="C132" s="75">
        <v>0</v>
      </c>
      <c r="D132" s="75">
        <v>0</v>
      </c>
      <c r="E132" s="75">
        <v>-129</v>
      </c>
      <c r="F132" s="75">
        <v>-163.19999999999999</v>
      </c>
      <c r="G132" s="63"/>
      <c r="H132" s="81"/>
      <c r="I132" s="81"/>
      <c r="J132" s="81"/>
      <c r="K132" s="81"/>
      <c r="L132" s="81"/>
      <c r="O132" s="67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>
      <c r="A133" s="74" t="s">
        <v>91</v>
      </c>
      <c r="B133" s="75">
        <v>-119.8</v>
      </c>
      <c r="C133" s="75">
        <v>-105.2</v>
      </c>
      <c r="D133" s="75">
        <v>-104.9</v>
      </c>
      <c r="E133" s="75">
        <v>-105.2</v>
      </c>
      <c r="F133" s="75">
        <v>-104.8</v>
      </c>
      <c r="G133" s="63"/>
      <c r="H133" s="81"/>
      <c r="I133" s="81"/>
      <c r="J133" s="81"/>
      <c r="K133" s="81"/>
      <c r="L133" s="81"/>
      <c r="O133" s="67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>
      <c r="A134" s="74" t="s">
        <v>92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63"/>
      <c r="H134" s="81"/>
      <c r="I134" s="81"/>
      <c r="J134" s="81"/>
      <c r="K134" s="81"/>
      <c r="L134" s="81"/>
      <c r="O134" s="67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>
      <c r="A135" s="237"/>
      <c r="B135" s="237"/>
      <c r="C135" s="237"/>
      <c r="D135" s="237"/>
      <c r="E135" s="237"/>
      <c r="F135" s="237"/>
      <c r="G135" s="63"/>
      <c r="H135" s="81"/>
      <c r="I135" s="81"/>
      <c r="J135" s="81"/>
      <c r="K135" s="81"/>
      <c r="L135" s="81"/>
      <c r="O135" s="67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>
      <c r="A136" s="9" t="s">
        <v>112</v>
      </c>
      <c r="B136" s="79">
        <v>1798.2</v>
      </c>
      <c r="C136" s="79">
        <v>-72.5</v>
      </c>
      <c r="D136" s="79">
        <v>-4.9000000000000004</v>
      </c>
      <c r="E136" s="79">
        <v>-244.8</v>
      </c>
      <c r="F136" s="79">
        <v>-32.4</v>
      </c>
      <c r="G136" s="63"/>
      <c r="H136" s="83">
        <f>B136/B$111</f>
        <v>1.9669656530299715</v>
      </c>
      <c r="I136" s="83">
        <f>C136/C$111</f>
        <v>-7.4827123542161214E-2</v>
      </c>
      <c r="J136" s="83">
        <f>D136/D$111</f>
        <v>-4.0670650730411694E-3</v>
      </c>
      <c r="K136" s="83">
        <f>E136/E$111</f>
        <v>-0.35968263297090802</v>
      </c>
      <c r="L136" s="83">
        <f>F136/F$111</f>
        <v>-4.152781338118431E-2</v>
      </c>
      <c r="M136" s="48"/>
      <c r="N136" s="49" t="s">
        <v>124</v>
      </c>
      <c r="O136" s="67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>
      <c r="A137" s="227"/>
      <c r="B137" s="227"/>
      <c r="C137" s="227"/>
      <c r="D137" s="227"/>
      <c r="E137" s="227"/>
      <c r="F137" s="227"/>
      <c r="G137" s="63"/>
      <c r="H137" s="81"/>
      <c r="I137" s="81"/>
      <c r="J137" s="81"/>
      <c r="K137" s="81"/>
      <c r="L137" s="81"/>
      <c r="O137" s="67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>
      <c r="A138" s="74" t="s">
        <v>93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63"/>
      <c r="H138" s="81"/>
      <c r="I138" s="81"/>
      <c r="J138" s="81"/>
      <c r="K138" s="81"/>
      <c r="L138" s="81"/>
      <c r="O138" s="67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ht="21">
      <c r="A139" s="84" t="s">
        <v>94</v>
      </c>
      <c r="B139" s="75">
        <v>-450.9</v>
      </c>
      <c r="C139" s="75">
        <v>142.80000000000001</v>
      </c>
      <c r="D139" s="75">
        <v>464.1</v>
      </c>
      <c r="E139" s="75">
        <v>-101</v>
      </c>
      <c r="F139" s="75">
        <v>107.3</v>
      </c>
      <c r="G139" s="63"/>
      <c r="H139" s="81"/>
      <c r="I139" s="81"/>
      <c r="J139" s="81"/>
      <c r="K139" s="81"/>
      <c r="L139" s="81"/>
      <c r="O139" s="67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>
      <c r="A140" s="74"/>
      <c r="B140" s="75"/>
      <c r="C140" s="75"/>
      <c r="D140" s="75"/>
      <c r="E140" s="75"/>
      <c r="F140" s="75"/>
      <c r="G140" s="63"/>
      <c r="H140" s="81"/>
      <c r="I140" s="81"/>
      <c r="J140" s="81"/>
      <c r="K140" s="81"/>
      <c r="L140" s="81"/>
      <c r="O140" s="67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>
      <c r="A141" s="74"/>
      <c r="B141" s="75"/>
      <c r="C141" s="75"/>
      <c r="D141" s="75"/>
      <c r="E141" s="75"/>
      <c r="F141" s="75"/>
      <c r="G141" s="63"/>
      <c r="H141" s="81"/>
      <c r="I141" s="81"/>
      <c r="J141" s="81"/>
      <c r="K141" s="81"/>
      <c r="L141" s="81"/>
      <c r="O141" s="67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>
      <c r="A142" t="s">
        <v>215</v>
      </c>
      <c r="B142" s="70"/>
      <c r="C142" s="70"/>
      <c r="D142" s="70"/>
      <c r="E142" s="70"/>
      <c r="F142" s="70"/>
      <c r="G142" s="63"/>
      <c r="H142" s="81"/>
      <c r="I142" s="81"/>
      <c r="J142" s="81"/>
      <c r="K142" s="81"/>
      <c r="L142" s="81"/>
      <c r="O142" s="67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>
      <c r="A143" s="70"/>
      <c r="B143" s="70"/>
      <c r="C143" s="70"/>
      <c r="D143" s="70"/>
      <c r="E143" s="70"/>
      <c r="F143" s="70"/>
      <c r="G143" s="63"/>
      <c r="H143" s="81"/>
      <c r="I143" s="81"/>
      <c r="J143" s="81"/>
      <c r="K143" s="81"/>
      <c r="L143" s="81"/>
      <c r="O143" s="67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>
      <c r="A144" s="110"/>
      <c r="B144" s="111"/>
      <c r="G144" s="63"/>
      <c r="H144" s="72"/>
      <c r="I144" s="72"/>
      <c r="J144" s="72"/>
      <c r="K144" s="72"/>
      <c r="L144" s="67"/>
      <c r="O144" s="67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>
      <c r="G145" s="63"/>
      <c r="H145" s="72"/>
      <c r="I145" s="72"/>
      <c r="J145" s="72"/>
      <c r="K145" s="72"/>
      <c r="L145" s="67"/>
      <c r="O145" s="67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>
      <c r="A146" s="109"/>
      <c r="B146" s="117"/>
      <c r="C146" s="117"/>
      <c r="D146" s="112"/>
      <c r="E146" s="112"/>
      <c r="F146" s="112"/>
      <c r="G146" s="63"/>
      <c r="H146" s="72"/>
      <c r="I146" s="72"/>
      <c r="J146" s="72"/>
      <c r="K146" s="72"/>
      <c r="L146" s="67"/>
      <c r="O146" s="67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>
      <c r="A147" s="109"/>
      <c r="B147" s="113"/>
      <c r="C147" s="113"/>
      <c r="D147" s="113"/>
      <c r="E147" s="113"/>
      <c r="F147" s="113"/>
      <c r="G147" s="63"/>
      <c r="H147" s="72"/>
      <c r="I147" s="72"/>
      <c r="J147" s="72"/>
      <c r="K147" s="72"/>
      <c r="L147" s="67"/>
      <c r="O147" s="67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>
      <c r="A148" s="109"/>
      <c r="B148" s="114"/>
      <c r="C148" s="114"/>
      <c r="D148" s="114"/>
      <c r="E148" s="114"/>
      <c r="F148" s="113"/>
      <c r="G148" s="63"/>
      <c r="H148" s="72"/>
      <c r="I148" s="72"/>
      <c r="J148" s="72"/>
      <c r="K148" s="72"/>
      <c r="L148" s="67"/>
      <c r="O148" s="67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>
      <c r="A149" s="109"/>
      <c r="B149" s="115"/>
      <c r="C149" s="115"/>
      <c r="D149" s="115"/>
      <c r="E149" s="115"/>
      <c r="F149" s="115"/>
      <c r="G149" s="63"/>
      <c r="H149" s="72"/>
      <c r="I149" s="72"/>
      <c r="J149" s="72"/>
      <c r="K149" s="72"/>
      <c r="L149" s="67"/>
      <c r="O149" s="67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>
      <c r="A150" s="109"/>
      <c r="B150" s="113"/>
      <c r="C150" s="113"/>
      <c r="D150" s="113"/>
      <c r="E150" s="113"/>
      <c r="F150" s="113"/>
      <c r="G150" s="63"/>
      <c r="H150" s="67"/>
      <c r="I150" s="67"/>
      <c r="J150" s="67"/>
      <c r="K150" s="67"/>
      <c r="L150" s="67"/>
      <c r="O150" s="67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>
      <c r="A151" s="109"/>
      <c r="B151" s="115"/>
      <c r="C151" s="115"/>
      <c r="D151" s="115"/>
      <c r="E151" s="115"/>
      <c r="F151" s="115"/>
      <c r="G151" s="63"/>
      <c r="H151" s="67"/>
      <c r="I151" s="67"/>
      <c r="J151" s="67"/>
      <c r="K151" s="67"/>
      <c r="L151" s="67"/>
      <c r="O151" s="67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>
      <c r="A152" s="109"/>
      <c r="B152" s="113"/>
      <c r="C152" s="113"/>
      <c r="D152" s="113"/>
      <c r="E152" s="113"/>
      <c r="F152" s="113"/>
      <c r="G152" s="63"/>
      <c r="H152" s="67"/>
      <c r="I152" s="67"/>
      <c r="J152" s="67"/>
      <c r="K152" s="67"/>
      <c r="L152" s="67"/>
      <c r="O152" s="67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>
      <c r="A153" s="109"/>
      <c r="B153" s="115"/>
      <c r="C153" s="115"/>
      <c r="D153" s="115"/>
      <c r="E153" s="115"/>
      <c r="F153" s="115"/>
      <c r="G153" s="63"/>
      <c r="H153" s="63"/>
      <c r="I153" s="63"/>
      <c r="J153" s="63"/>
      <c r="K153" s="63"/>
      <c r="L153" s="63"/>
      <c r="M153" s="41"/>
      <c r="N153" s="41"/>
      <c r="O153" s="63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>
      <c r="A154" s="109"/>
      <c r="B154" s="113"/>
      <c r="C154" s="113"/>
      <c r="D154" s="113"/>
      <c r="E154" s="113"/>
      <c r="F154" s="113"/>
      <c r="G154" s="63"/>
      <c r="H154" s="63"/>
      <c r="I154" s="63"/>
      <c r="J154" s="63"/>
      <c r="K154" s="63"/>
      <c r="L154" s="63"/>
      <c r="M154" s="41"/>
      <c r="N154" s="41"/>
      <c r="O154" s="63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>
      <c r="A155" s="109"/>
      <c r="B155" s="113"/>
      <c r="C155" s="113"/>
      <c r="D155" s="113"/>
      <c r="E155" s="113"/>
      <c r="F155" s="113"/>
      <c r="G155" s="63"/>
      <c r="H155" s="63"/>
      <c r="I155" s="63"/>
      <c r="J155" s="63"/>
      <c r="K155" s="63"/>
      <c r="L155" s="63"/>
      <c r="M155" s="41"/>
      <c r="N155" s="41"/>
      <c r="O155" s="63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>
      <c r="A156" s="109"/>
      <c r="B156" s="113"/>
      <c r="C156" s="113"/>
      <c r="D156" s="113"/>
      <c r="E156" s="113"/>
      <c r="F156" s="113"/>
      <c r="G156" s="63"/>
      <c r="H156" s="63"/>
      <c r="I156" s="63"/>
      <c r="J156" s="63"/>
      <c r="K156" s="63"/>
      <c r="L156" s="63"/>
      <c r="M156" s="41"/>
      <c r="N156" s="41"/>
      <c r="O156" s="63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>
      <c r="A157" s="109"/>
      <c r="B157" s="113"/>
      <c r="C157" s="113"/>
      <c r="D157" s="113"/>
      <c r="E157" s="113"/>
      <c r="F157" s="113"/>
      <c r="G157" s="63"/>
      <c r="H157" s="63"/>
      <c r="I157" s="63"/>
      <c r="J157" s="63"/>
      <c r="K157" s="63"/>
      <c r="L157" s="63"/>
      <c r="M157" s="41"/>
      <c r="N157" s="41"/>
      <c r="O157" s="63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>
      <c r="A158" s="109"/>
      <c r="B158" s="113"/>
      <c r="C158" s="113"/>
      <c r="D158" s="113"/>
      <c r="E158" s="113"/>
      <c r="F158" s="113"/>
      <c r="G158" s="41"/>
      <c r="H158" s="41"/>
      <c r="I158" s="41"/>
      <c r="J158" s="41"/>
      <c r="K158" s="41"/>
      <c r="L158" s="41"/>
      <c r="M158" s="41"/>
      <c r="N158" s="41"/>
      <c r="O158" s="63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>
      <c r="G159" s="41"/>
      <c r="H159" s="41"/>
      <c r="I159" s="41"/>
      <c r="J159" s="41"/>
      <c r="K159" s="41"/>
      <c r="L159" s="41"/>
      <c r="M159" s="41"/>
      <c r="N159" s="41"/>
      <c r="O159" s="63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>
      <c r="A160" s="116"/>
      <c r="G160" s="41"/>
      <c r="H160" s="41"/>
      <c r="I160" s="41"/>
      <c r="J160" s="41"/>
      <c r="K160" s="41"/>
      <c r="L160" s="41"/>
      <c r="M160" s="41"/>
      <c r="N160" s="41"/>
      <c r="O160" s="63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>
      <c r="A161" s="116"/>
      <c r="G161" s="41"/>
      <c r="H161" s="41"/>
      <c r="I161" s="41"/>
      <c r="J161" s="41"/>
      <c r="K161" s="41"/>
      <c r="L161" s="41"/>
      <c r="M161" s="41"/>
      <c r="N161" s="41"/>
      <c r="O161" s="63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>
      <c r="A162" s="116"/>
      <c r="G162" s="41"/>
      <c r="H162" s="41"/>
      <c r="I162" s="41"/>
      <c r="J162" s="41"/>
      <c r="K162" s="41"/>
      <c r="L162" s="41"/>
      <c r="M162" s="41"/>
      <c r="N162" s="41"/>
      <c r="O162" s="63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>
      <c r="G163" s="41"/>
      <c r="H163" s="41"/>
      <c r="I163" s="41"/>
      <c r="J163" s="41"/>
      <c r="K163" s="41"/>
      <c r="L163" s="41"/>
      <c r="M163" s="41"/>
      <c r="N163" s="41"/>
      <c r="O163" s="63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>
      <c r="G164" s="41"/>
      <c r="H164" s="41"/>
      <c r="I164" s="41"/>
      <c r="J164" s="41"/>
      <c r="K164" s="41"/>
      <c r="L164" s="41"/>
      <c r="M164" s="41"/>
      <c r="N164" s="41"/>
      <c r="O164" s="63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63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63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63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63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63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63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63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63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63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63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63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63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63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63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63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63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63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63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63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63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63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63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63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63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63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63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63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63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63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63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63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</sheetData>
  <mergeCells count="37">
    <mergeCell ref="K62:L62"/>
    <mergeCell ref="H42:I42"/>
    <mergeCell ref="K42:L42"/>
    <mergeCell ref="A24:F24"/>
    <mergeCell ref="A27:F27"/>
    <mergeCell ref="A31:F31"/>
    <mergeCell ref="A64:F64"/>
    <mergeCell ref="B42:F42"/>
    <mergeCell ref="H62:I62"/>
    <mergeCell ref="A79:F79"/>
    <mergeCell ref="A86:F86"/>
    <mergeCell ref="A71:F71"/>
    <mergeCell ref="A78:F78"/>
    <mergeCell ref="A65:F65"/>
    <mergeCell ref="B62:F62"/>
    <mergeCell ref="A70:F70"/>
    <mergeCell ref="A44:F44"/>
    <mergeCell ref="A45:F45"/>
    <mergeCell ref="A51:F51"/>
    <mergeCell ref="A52:F52"/>
    <mergeCell ref="A60:F60"/>
    <mergeCell ref="A118:F118"/>
    <mergeCell ref="A122:F122"/>
    <mergeCell ref="A95:F95"/>
    <mergeCell ref="A101:F101"/>
    <mergeCell ref="A110:F110"/>
    <mergeCell ref="A112:F112"/>
    <mergeCell ref="A135:F135"/>
    <mergeCell ref="A137:F137"/>
    <mergeCell ref="B1:F1"/>
    <mergeCell ref="H1:L1"/>
    <mergeCell ref="A124:F124"/>
    <mergeCell ref="A125:F125"/>
    <mergeCell ref="A127:F127"/>
    <mergeCell ref="A130:F130"/>
    <mergeCell ref="A113:F113"/>
    <mergeCell ref="A115:F115"/>
  </mergeCells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L130"/>
  <sheetViews>
    <sheetView topLeftCell="A96" workbookViewId="0">
      <selection activeCell="H117" sqref="H117"/>
    </sheetView>
  </sheetViews>
  <sheetFormatPr defaultRowHeight="15.75"/>
  <cols>
    <col min="1" max="1" width="26.25" bestFit="1" customWidth="1"/>
    <col min="2" max="2" width="9.125" bestFit="1" customWidth="1"/>
    <col min="3" max="3" width="5.625" customWidth="1"/>
    <col min="4" max="4" width="10.625" bestFit="1" customWidth="1"/>
    <col min="5" max="5" width="7.875" customWidth="1"/>
    <col min="6" max="6" width="10.625" bestFit="1" customWidth="1"/>
    <col min="7" max="7" width="5.625" customWidth="1"/>
    <col min="8" max="8" width="10.625" bestFit="1" customWidth="1"/>
    <col min="9" max="9" width="5.625" customWidth="1"/>
    <col min="10" max="10" width="10.75" bestFit="1" customWidth="1"/>
  </cols>
  <sheetData>
    <row r="1" spans="1:12">
      <c r="A1" s="146"/>
      <c r="B1" s="146"/>
      <c r="C1" s="146"/>
      <c r="D1" s="147" t="s">
        <v>233</v>
      </c>
      <c r="E1" s="146"/>
      <c r="F1" s="146"/>
      <c r="G1" s="146"/>
      <c r="H1" s="146"/>
      <c r="I1" s="146"/>
      <c r="J1" s="146"/>
      <c r="K1" s="146"/>
    </row>
    <row r="2" spans="1:1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2">
      <c r="A3" s="146" t="s">
        <v>353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>
      <c r="A4" s="146" t="s">
        <v>354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>
      <c r="A5" s="146"/>
      <c r="B5" s="146" t="s">
        <v>234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1:12">
      <c r="A6" s="146"/>
      <c r="B6" s="146" t="s">
        <v>235</v>
      </c>
      <c r="C6" s="146"/>
      <c r="D6" s="146"/>
      <c r="E6" s="146"/>
      <c r="F6" s="146"/>
      <c r="G6" s="146"/>
      <c r="H6" s="146"/>
      <c r="I6" s="146"/>
      <c r="J6" s="146"/>
      <c r="K6" s="146"/>
    </row>
    <row r="7" spans="1:12">
      <c r="A7" s="146"/>
      <c r="B7" s="146" t="s">
        <v>236</v>
      </c>
      <c r="C7" s="146"/>
      <c r="D7" s="146"/>
      <c r="E7" s="146"/>
      <c r="F7" s="146"/>
      <c r="G7" s="146"/>
      <c r="H7" s="146"/>
      <c r="I7" s="146"/>
      <c r="J7" s="146"/>
      <c r="K7" s="146"/>
    </row>
    <row r="8" spans="1:1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2">
      <c r="A9" s="146" t="s">
        <v>355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2">
      <c r="A10" s="146" t="s">
        <v>356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2">
      <c r="A11" s="146" t="s">
        <v>357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2">
      <c r="A14" s="146"/>
      <c r="B14" s="151" t="s">
        <v>237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80"/>
    </row>
    <row r="15" spans="1:12">
      <c r="A15" s="146"/>
      <c r="B15" s="150" t="s">
        <v>238</v>
      </c>
      <c r="C15" s="147"/>
      <c r="D15" s="147" t="s">
        <v>239</v>
      </c>
      <c r="E15" s="147"/>
      <c r="F15" s="147" t="s">
        <v>240</v>
      </c>
      <c r="G15" s="147"/>
      <c r="H15" s="147" t="s">
        <v>241</v>
      </c>
      <c r="I15" s="147"/>
      <c r="J15" s="147" t="s">
        <v>242</v>
      </c>
      <c r="K15" s="146"/>
      <c r="L15" s="180"/>
    </row>
    <row r="16" spans="1:12">
      <c r="A16" s="146" t="s">
        <v>358</v>
      </c>
      <c r="B16" s="181">
        <v>0.06</v>
      </c>
      <c r="C16" s="181"/>
      <c r="D16" s="181">
        <f>750942/15501553</f>
        <v>4.844301728994508E-2</v>
      </c>
      <c r="E16" s="181"/>
      <c r="F16" s="181">
        <f>485/35626</f>
        <v>1.3613652950092628E-2</v>
      </c>
      <c r="G16" s="181"/>
      <c r="H16" s="181">
        <f>732/8311</f>
        <v>8.8076043797376977E-2</v>
      </c>
      <c r="I16" s="181"/>
      <c r="J16" s="181">
        <f>1332/5135</f>
        <v>0.25939629990262902</v>
      </c>
      <c r="K16" s="146"/>
      <c r="L16" s="180"/>
    </row>
    <row r="17" spans="1:12">
      <c r="A17" s="146" t="s">
        <v>359</v>
      </c>
      <c r="B17" s="181">
        <v>2.44</v>
      </c>
      <c r="C17" s="181"/>
      <c r="D17" s="181">
        <f>15501553/19729352</f>
        <v>0.78571019463791814</v>
      </c>
      <c r="E17" s="181"/>
      <c r="F17" s="181">
        <f>35626/15596</f>
        <v>2.2843036676070789</v>
      </c>
      <c r="G17" s="181"/>
      <c r="H17" s="181">
        <f>8311/18626</f>
        <v>0.44620423064533449</v>
      </c>
      <c r="I17" s="181"/>
      <c r="J17" s="181">
        <f>5135/108516</f>
        <v>4.7320210844483762E-2</v>
      </c>
      <c r="K17" s="146"/>
      <c r="L17" s="180"/>
    </row>
    <row r="18" spans="1:12">
      <c r="A18" s="146" t="s">
        <v>360</v>
      </c>
      <c r="B18" s="181">
        <v>3.03</v>
      </c>
      <c r="C18" s="181"/>
      <c r="D18" s="181">
        <f>19729352/7192556</f>
        <v>2.7430237595647502</v>
      </c>
      <c r="E18" s="181"/>
      <c r="F18" s="181">
        <f>15596/5556</f>
        <v>2.8070554355651547</v>
      </c>
      <c r="G18" s="181"/>
      <c r="H18" s="181">
        <f>18626/6203</f>
        <v>3.002740609382557</v>
      </c>
      <c r="I18" s="181"/>
      <c r="J18" s="181">
        <f>108516/8770</f>
        <v>12.373546180159636</v>
      </c>
      <c r="K18" s="146"/>
      <c r="L18" s="180"/>
    </row>
    <row r="19" spans="1:12">
      <c r="A19" s="146" t="s">
        <v>243</v>
      </c>
      <c r="B19" s="181">
        <f>+B16*B17*B18</f>
        <v>0.44359199999999999</v>
      </c>
      <c r="C19" s="181"/>
      <c r="D19" s="181">
        <f>+D16*D17*D18</f>
        <v>0.10440544362810662</v>
      </c>
      <c r="E19" s="181"/>
      <c r="F19" s="181">
        <f>+F16*F17*F18</f>
        <v>8.7293016558675315E-2</v>
      </c>
      <c r="G19" s="181"/>
      <c r="H19" s="181">
        <f>+H16*H17*H18</f>
        <v>0.11800741576656459</v>
      </c>
      <c r="I19" s="181"/>
      <c r="J19" s="181">
        <f>+J16*J17*J18</f>
        <v>0.15188141391106044</v>
      </c>
      <c r="K19" s="146"/>
      <c r="L19" s="180"/>
    </row>
    <row r="20" spans="1:12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80"/>
    </row>
    <row r="21" spans="1:12">
      <c r="A21" s="146" t="s">
        <v>351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80"/>
    </row>
    <row r="22" spans="1:12">
      <c r="A22" s="146" t="s">
        <v>352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80"/>
    </row>
    <row r="23" spans="1:12">
      <c r="A23" s="146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80"/>
    </row>
    <row r="24" spans="1:12">
      <c r="A24" s="146" t="s">
        <v>350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80"/>
    </row>
    <row r="25" spans="1:12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80"/>
    </row>
    <row r="26" spans="1:12">
      <c r="A26" s="146" t="s">
        <v>244</v>
      </c>
      <c r="B26" s="146"/>
      <c r="C26" s="146"/>
      <c r="D26" s="146"/>
      <c r="E26" s="146"/>
      <c r="F26" s="146"/>
      <c r="G26" s="148"/>
      <c r="H26" s="148"/>
      <c r="I26" s="148"/>
      <c r="J26" s="148"/>
      <c r="K26" s="148"/>
      <c r="L26" s="180"/>
    </row>
    <row r="27" spans="1:12">
      <c r="A27" s="146" t="s">
        <v>245</v>
      </c>
      <c r="B27" s="146"/>
      <c r="C27" s="146"/>
      <c r="D27" s="146"/>
      <c r="E27" s="146"/>
      <c r="F27" s="146"/>
      <c r="G27" s="148"/>
      <c r="H27" s="148"/>
      <c r="I27" s="148"/>
      <c r="J27" s="148"/>
      <c r="K27" s="148"/>
      <c r="L27" s="180"/>
    </row>
    <row r="28" spans="1:12">
      <c r="A28" s="146" t="s">
        <v>246</v>
      </c>
      <c r="B28" s="146"/>
      <c r="C28" s="146"/>
      <c r="D28" s="146"/>
      <c r="E28" s="146"/>
      <c r="F28" s="146"/>
      <c r="G28" s="148"/>
      <c r="H28" s="148"/>
      <c r="I28" s="148"/>
      <c r="J28" s="148"/>
      <c r="K28" s="148"/>
      <c r="L28" s="180"/>
    </row>
    <row r="29" spans="1:12">
      <c r="A29" s="146" t="s">
        <v>247</v>
      </c>
      <c r="B29" s="146"/>
      <c r="C29" s="146"/>
      <c r="D29" s="146"/>
      <c r="E29" s="146"/>
      <c r="F29" s="146"/>
      <c r="G29" s="148"/>
      <c r="H29" s="148"/>
      <c r="I29" s="148"/>
      <c r="J29" s="148"/>
      <c r="K29" s="148"/>
      <c r="L29" s="180"/>
    </row>
    <row r="30" spans="1:1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80"/>
    </row>
    <row r="31" spans="1:12">
      <c r="A31" s="146" t="s">
        <v>248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80"/>
    </row>
    <row r="32" spans="1:1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80"/>
    </row>
    <row r="33" spans="1:12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80"/>
    </row>
    <row r="34" spans="1:12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80"/>
    </row>
    <row r="35" spans="1:12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80"/>
    </row>
    <row r="36" spans="1:1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80"/>
    </row>
    <row r="37" spans="1:12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80"/>
    </row>
    <row r="38" spans="1:1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80"/>
    </row>
    <row r="39" spans="1:1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80"/>
    </row>
    <row r="40" spans="1:12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80"/>
    </row>
    <row r="41" spans="1:12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80"/>
    </row>
    <row r="42" spans="1:12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80"/>
    </row>
    <row r="43" spans="1:12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80"/>
    </row>
    <row r="44" spans="1:12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80"/>
    </row>
    <row r="45" spans="1:12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80"/>
    </row>
    <row r="46" spans="1:1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80"/>
    </row>
    <row r="47" spans="1:12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80"/>
    </row>
    <row r="48" spans="1:12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80"/>
    </row>
    <row r="49" spans="1:12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80"/>
    </row>
    <row r="50" spans="1:12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80"/>
    </row>
    <row r="51" spans="1:12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80"/>
    </row>
    <row r="52" spans="1:12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80"/>
    </row>
    <row r="53" spans="1:12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80"/>
    </row>
    <row r="54" spans="1:12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80"/>
    </row>
    <row r="55" spans="1:12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80"/>
    </row>
    <row r="56" spans="1:12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80"/>
    </row>
    <row r="57" spans="1:12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80"/>
    </row>
    <row r="58" spans="1:1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80"/>
    </row>
    <row r="59" spans="1:1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80"/>
    </row>
    <row r="60" spans="1:12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80"/>
    </row>
    <row r="61" spans="1:12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80"/>
    </row>
    <row r="62" spans="1:12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80"/>
    </row>
    <row r="63" spans="1:12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80"/>
    </row>
    <row r="64" spans="1:12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80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80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80"/>
    </row>
    <row r="67" spans="1:12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80"/>
    </row>
    <row r="68" spans="1:12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80"/>
    </row>
    <row r="69" spans="1:12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80"/>
    </row>
    <row r="70" spans="1:12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80"/>
    </row>
    <row r="71" spans="1:12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80"/>
    </row>
    <row r="72" spans="1:12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80"/>
    </row>
    <row r="73" spans="1:12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80"/>
    </row>
    <row r="74" spans="1:12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80"/>
    </row>
    <row r="75" spans="1:12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80"/>
    </row>
    <row r="76" spans="1:12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80"/>
    </row>
    <row r="77" spans="1:12">
      <c r="A77" s="148"/>
      <c r="B77" s="148"/>
      <c r="C77" s="148"/>
      <c r="D77" s="147" t="s">
        <v>249</v>
      </c>
      <c r="E77" s="148"/>
      <c r="F77" s="148"/>
      <c r="G77" s="148"/>
      <c r="H77" s="148"/>
      <c r="I77" s="148"/>
      <c r="J77" s="148"/>
      <c r="K77" s="148"/>
      <c r="L77" s="180"/>
    </row>
    <row r="78" spans="1:12">
      <c r="A78" s="146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80"/>
    </row>
    <row r="79" spans="1:12">
      <c r="A79" s="147" t="s">
        <v>250</v>
      </c>
      <c r="B79" s="148"/>
      <c r="C79" s="148"/>
      <c r="D79" s="148"/>
      <c r="E79" s="148"/>
      <c r="F79" s="148"/>
      <c r="G79" s="148"/>
      <c r="H79" s="147" t="s">
        <v>251</v>
      </c>
      <c r="I79" s="147" t="s">
        <v>252</v>
      </c>
      <c r="J79" s="148"/>
      <c r="K79" s="148"/>
      <c r="L79" s="180"/>
    </row>
    <row r="80" spans="1:12">
      <c r="A80" s="147"/>
      <c r="B80" s="148"/>
      <c r="C80" s="148"/>
      <c r="D80" s="148"/>
      <c r="E80" s="148"/>
      <c r="F80" s="148"/>
      <c r="G80" s="148"/>
      <c r="H80" s="147"/>
      <c r="I80" s="147"/>
      <c r="J80" s="148"/>
      <c r="K80" s="148"/>
      <c r="L80" s="180"/>
    </row>
    <row r="81" spans="1:12">
      <c r="A81" s="146" t="s">
        <v>361</v>
      </c>
      <c r="B81" s="146"/>
      <c r="C81" s="146"/>
      <c r="D81" s="146"/>
      <c r="E81" s="146"/>
      <c r="F81" s="146"/>
      <c r="G81" s="148"/>
      <c r="H81" s="151" t="s">
        <v>253</v>
      </c>
      <c r="I81" s="146" t="s">
        <v>254</v>
      </c>
      <c r="J81" s="146"/>
      <c r="K81" s="148"/>
      <c r="L81" s="180"/>
    </row>
    <row r="82" spans="1:12">
      <c r="A82" s="146" t="s">
        <v>362</v>
      </c>
      <c r="B82" s="146"/>
      <c r="C82" s="146"/>
      <c r="D82" s="146"/>
      <c r="E82" s="146"/>
      <c r="F82" s="146"/>
      <c r="G82" s="148"/>
      <c r="H82" s="151" t="s">
        <v>255</v>
      </c>
      <c r="I82" s="146" t="s">
        <v>256</v>
      </c>
      <c r="J82" s="146"/>
      <c r="K82" s="148"/>
      <c r="L82" s="180"/>
    </row>
    <row r="83" spans="1:12">
      <c r="A83" s="146" t="s">
        <v>363</v>
      </c>
      <c r="B83" s="146"/>
      <c r="C83" s="146"/>
      <c r="D83" s="146"/>
      <c r="E83" s="146"/>
      <c r="F83" s="146"/>
      <c r="G83" s="148"/>
      <c r="H83" s="151" t="s">
        <v>257</v>
      </c>
      <c r="I83" s="146" t="s">
        <v>258</v>
      </c>
      <c r="J83" s="146"/>
      <c r="K83" s="148"/>
      <c r="L83" s="180"/>
    </row>
    <row r="84" spans="1:12">
      <c r="A84" s="146" t="s">
        <v>364</v>
      </c>
      <c r="B84" s="146"/>
      <c r="C84" s="146"/>
      <c r="D84" s="146"/>
      <c r="E84" s="146"/>
      <c r="F84" s="146"/>
      <c r="G84" s="148"/>
      <c r="H84" s="151" t="s">
        <v>169</v>
      </c>
      <c r="I84" s="146" t="s">
        <v>259</v>
      </c>
      <c r="J84" s="146"/>
      <c r="K84" s="148"/>
      <c r="L84" s="180"/>
    </row>
    <row r="85" spans="1:12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80"/>
    </row>
    <row r="86" spans="1:12">
      <c r="A86" s="147" t="s">
        <v>260</v>
      </c>
      <c r="B86" s="148"/>
      <c r="C86" s="148"/>
      <c r="D86" s="148"/>
      <c r="E86" s="148"/>
      <c r="F86" s="148"/>
      <c r="G86" s="148"/>
      <c r="H86" s="148"/>
      <c r="I86" s="141"/>
      <c r="J86" s="141"/>
      <c r="K86" s="141"/>
    </row>
    <row r="87" spans="1:12">
      <c r="A87" s="148"/>
      <c r="B87" s="148"/>
      <c r="C87" s="148"/>
      <c r="D87" s="148"/>
      <c r="E87" s="148"/>
      <c r="F87" s="148"/>
      <c r="G87" s="148"/>
      <c r="H87" s="148"/>
      <c r="I87" s="141"/>
      <c r="J87" s="141"/>
      <c r="K87" s="141"/>
    </row>
    <row r="88" spans="1:12">
      <c r="A88" s="148"/>
      <c r="B88" s="151" t="s">
        <v>261</v>
      </c>
      <c r="C88" s="151" t="s">
        <v>262</v>
      </c>
      <c r="D88" s="151"/>
      <c r="E88" s="151" t="s">
        <v>263</v>
      </c>
      <c r="F88" s="148"/>
      <c r="G88" s="148"/>
      <c r="H88" s="148"/>
      <c r="I88" s="141"/>
      <c r="J88" s="141"/>
      <c r="K88" s="141"/>
    </row>
    <row r="89" spans="1:12">
      <c r="A89" s="148"/>
      <c r="B89" s="156" t="s">
        <v>264</v>
      </c>
      <c r="C89" s="156" t="s">
        <v>265</v>
      </c>
      <c r="D89" s="156" t="s">
        <v>266</v>
      </c>
      <c r="E89" s="156" t="s">
        <v>267</v>
      </c>
      <c r="F89" s="148"/>
      <c r="G89" s="150" t="s">
        <v>268</v>
      </c>
      <c r="H89" s="148"/>
      <c r="I89" s="141"/>
      <c r="J89" s="141"/>
      <c r="K89" s="141"/>
    </row>
    <row r="90" spans="1:12">
      <c r="A90" s="146" t="s">
        <v>237</v>
      </c>
      <c r="B90" s="151" t="s">
        <v>269</v>
      </c>
      <c r="C90" s="151" t="s">
        <v>270</v>
      </c>
      <c r="D90" s="151" t="s">
        <v>271</v>
      </c>
      <c r="E90" s="151" t="s">
        <v>272</v>
      </c>
      <c r="F90" s="148"/>
      <c r="G90" s="248" t="s">
        <v>273</v>
      </c>
      <c r="H90" s="248"/>
      <c r="I90" s="141"/>
      <c r="J90" s="141"/>
      <c r="K90" s="141"/>
    </row>
    <row r="91" spans="1:12">
      <c r="A91" s="146" t="s">
        <v>274</v>
      </c>
      <c r="B91" s="151" t="s">
        <v>270</v>
      </c>
      <c r="C91" s="151" t="s">
        <v>269</v>
      </c>
      <c r="D91" s="151" t="s">
        <v>270</v>
      </c>
      <c r="E91" s="151" t="s">
        <v>270</v>
      </c>
      <c r="F91" s="148"/>
      <c r="G91" s="248" t="s">
        <v>275</v>
      </c>
      <c r="H91" s="248"/>
      <c r="I91" s="141"/>
      <c r="J91" s="141"/>
      <c r="K91" s="141"/>
    </row>
    <row r="92" spans="1:12">
      <c r="A92" s="146" t="s">
        <v>276</v>
      </c>
      <c r="B92" s="151" t="s">
        <v>269</v>
      </c>
      <c r="C92" s="151" t="s">
        <v>270</v>
      </c>
      <c r="D92" s="151" t="s">
        <v>271</v>
      </c>
      <c r="E92" s="151" t="s">
        <v>271</v>
      </c>
      <c r="F92" s="148"/>
      <c r="G92" s="248" t="s">
        <v>273</v>
      </c>
      <c r="H92" s="248"/>
      <c r="I92" s="141"/>
      <c r="J92" s="141"/>
      <c r="K92" s="141"/>
    </row>
    <row r="93" spans="1:12">
      <c r="A93" s="146" t="s">
        <v>277</v>
      </c>
      <c r="B93" s="151" t="s">
        <v>269</v>
      </c>
      <c r="C93" s="151" t="s">
        <v>269</v>
      </c>
      <c r="D93" s="151" t="s">
        <v>271</v>
      </c>
      <c r="E93" s="151" t="s">
        <v>271</v>
      </c>
      <c r="F93" s="148"/>
      <c r="G93" s="248" t="s">
        <v>278</v>
      </c>
      <c r="H93" s="248"/>
      <c r="I93" s="141"/>
      <c r="J93" s="141"/>
      <c r="K93" s="141"/>
    </row>
    <row r="94" spans="1:12">
      <c r="A94" s="146" t="s">
        <v>279</v>
      </c>
      <c r="B94" s="151" t="s">
        <v>270</v>
      </c>
      <c r="C94" s="151" t="s">
        <v>269</v>
      </c>
      <c r="D94" s="151" t="s">
        <v>271</v>
      </c>
      <c r="E94" s="151" t="s">
        <v>271</v>
      </c>
      <c r="F94" s="148"/>
      <c r="G94" s="248" t="s">
        <v>280</v>
      </c>
      <c r="H94" s="248"/>
      <c r="I94" s="141"/>
      <c r="J94" s="141"/>
      <c r="K94" s="141"/>
    </row>
    <row r="95" spans="1:12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</row>
    <row r="96" spans="1:12" ht="18.75">
      <c r="A96" s="152" t="s">
        <v>281</v>
      </c>
      <c r="B96" s="153"/>
      <c r="C96" s="153"/>
      <c r="D96" s="153"/>
      <c r="E96" s="141"/>
      <c r="F96" s="141"/>
      <c r="G96" s="141"/>
      <c r="H96" s="141"/>
      <c r="I96" s="141"/>
      <c r="J96" s="141"/>
      <c r="K96" s="141"/>
    </row>
    <row r="97" spans="1:1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</row>
    <row r="98" spans="1:11">
      <c r="A98" s="147" t="s">
        <v>282</v>
      </c>
      <c r="B98" s="146"/>
      <c r="C98" s="146"/>
      <c r="D98" s="146"/>
      <c r="E98" s="146"/>
      <c r="F98" s="146"/>
      <c r="G98" s="146"/>
      <c r="H98" s="146"/>
      <c r="I98" s="146"/>
      <c r="J98" s="148"/>
      <c r="K98" s="141"/>
    </row>
    <row r="99" spans="1:11">
      <c r="A99" s="146" t="s">
        <v>283</v>
      </c>
      <c r="B99" s="146"/>
      <c r="C99" s="146"/>
      <c r="D99" s="146"/>
      <c r="E99" s="146"/>
      <c r="F99" s="146"/>
      <c r="G99" s="146"/>
      <c r="H99" s="146"/>
      <c r="I99" s="146"/>
      <c r="J99" s="148"/>
      <c r="K99" s="141"/>
    </row>
    <row r="100" spans="1:11">
      <c r="A100" s="146" t="s">
        <v>284</v>
      </c>
      <c r="B100" s="146"/>
      <c r="C100" s="146"/>
      <c r="D100" s="146"/>
      <c r="E100" s="146"/>
      <c r="F100" s="146"/>
      <c r="G100" s="146"/>
      <c r="H100" s="146"/>
      <c r="I100" s="146"/>
      <c r="J100" s="148"/>
      <c r="K100" s="141"/>
    </row>
    <row r="101" spans="1:11">
      <c r="A101" s="146" t="s">
        <v>285</v>
      </c>
      <c r="B101" s="146"/>
      <c r="C101" s="146"/>
      <c r="D101" s="146"/>
      <c r="E101" s="146"/>
      <c r="F101" s="146"/>
      <c r="G101" s="146"/>
      <c r="H101" s="146"/>
      <c r="I101" s="146"/>
      <c r="J101" s="148"/>
      <c r="K101" s="141"/>
    </row>
    <row r="102" spans="1:11">
      <c r="A102" s="146"/>
      <c r="B102" s="146"/>
      <c r="C102" s="146"/>
      <c r="D102" s="146"/>
      <c r="E102" s="146"/>
      <c r="F102" s="146"/>
      <c r="G102" s="146"/>
      <c r="H102" s="146"/>
      <c r="I102" s="146"/>
      <c r="J102" s="148"/>
      <c r="K102" s="141"/>
    </row>
    <row r="103" spans="1:11">
      <c r="A103" s="146" t="s">
        <v>286</v>
      </c>
      <c r="B103" s="146"/>
      <c r="C103" s="146"/>
      <c r="D103" s="146"/>
      <c r="E103" s="146"/>
      <c r="F103" s="146"/>
      <c r="G103" s="146"/>
      <c r="H103" s="146"/>
      <c r="I103" s="146"/>
      <c r="J103" s="148"/>
      <c r="K103" s="141"/>
    </row>
    <row r="104" spans="1:11">
      <c r="A104" s="146" t="s">
        <v>287</v>
      </c>
      <c r="B104" s="146"/>
      <c r="C104" s="182">
        <f>+J16</f>
        <v>0.25939629990262902</v>
      </c>
      <c r="D104" s="151" t="s">
        <v>288</v>
      </c>
      <c r="E104" s="182">
        <f>+J17</f>
        <v>4.7320210844483762E-2</v>
      </c>
      <c r="F104" s="151" t="s">
        <v>289</v>
      </c>
      <c r="G104" s="183">
        <f>+C104*E104</f>
        <v>1.2274687603671348E-2</v>
      </c>
      <c r="H104" s="146" t="s">
        <v>290</v>
      </c>
      <c r="I104" s="146"/>
      <c r="J104" s="148"/>
      <c r="K104" s="141"/>
    </row>
    <row r="105" spans="1:11">
      <c r="A105" s="146"/>
      <c r="B105" s="146"/>
      <c r="C105" s="182"/>
      <c r="D105" s="151"/>
      <c r="E105" s="182"/>
      <c r="F105" s="151"/>
      <c r="G105" s="183"/>
      <c r="H105" s="146"/>
      <c r="I105" s="146"/>
      <c r="J105" s="148"/>
      <c r="K105" s="141"/>
    </row>
    <row r="106" spans="1:11">
      <c r="A106" s="146" t="s">
        <v>291</v>
      </c>
      <c r="B106" s="146"/>
      <c r="C106" s="146"/>
      <c r="D106" s="146"/>
      <c r="E106" s="146"/>
      <c r="F106" s="146"/>
      <c r="G106" s="146"/>
      <c r="H106" s="146"/>
      <c r="I106" s="146"/>
      <c r="J106" s="148"/>
      <c r="K106" s="141"/>
    </row>
    <row r="107" spans="1:11">
      <c r="A107" s="146" t="s">
        <v>292</v>
      </c>
      <c r="B107" s="146"/>
      <c r="C107" s="146"/>
      <c r="D107" s="146"/>
      <c r="E107" s="146"/>
      <c r="F107" s="146"/>
      <c r="G107" s="146"/>
      <c r="H107" s="146"/>
      <c r="I107" s="146"/>
      <c r="J107" s="148"/>
      <c r="K107" s="141"/>
    </row>
    <row r="108" spans="1:11">
      <c r="A108" s="146" t="s">
        <v>293</v>
      </c>
      <c r="B108" s="146"/>
      <c r="C108" s="146"/>
      <c r="D108" s="146"/>
      <c r="E108" s="146"/>
      <c r="F108" s="146"/>
      <c r="G108" s="146"/>
      <c r="H108" s="146"/>
      <c r="I108" s="146"/>
      <c r="J108" s="148"/>
      <c r="K108" s="141"/>
    </row>
    <row r="109" spans="1:11">
      <c r="A109" s="146" t="s">
        <v>294</v>
      </c>
      <c r="B109" s="146"/>
      <c r="C109" s="146"/>
      <c r="D109" s="146"/>
      <c r="E109" s="146"/>
      <c r="F109" s="146"/>
      <c r="G109" s="146"/>
      <c r="H109" s="146"/>
      <c r="I109" s="146"/>
      <c r="J109" s="148"/>
      <c r="K109" s="141"/>
    </row>
    <row r="110" spans="1:11">
      <c r="A110" s="146" t="s">
        <v>295</v>
      </c>
      <c r="B110" s="146"/>
      <c r="C110" s="146"/>
      <c r="D110" s="146"/>
      <c r="E110" s="146"/>
      <c r="F110" s="146"/>
      <c r="G110" s="146"/>
      <c r="H110" s="146"/>
      <c r="I110" s="146"/>
      <c r="J110" s="148"/>
      <c r="K110" s="141"/>
    </row>
    <row r="111" spans="1:11">
      <c r="A111" s="146" t="s">
        <v>296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1"/>
    </row>
    <row r="112" spans="1:1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1"/>
    </row>
    <row r="113" spans="1:11" ht="18.75">
      <c r="A113" s="154" t="s">
        <v>297</v>
      </c>
      <c r="B113" s="155"/>
      <c r="C113" s="155"/>
      <c r="D113" s="155"/>
      <c r="E113" s="155"/>
      <c r="F113" s="141"/>
      <c r="G113" s="141"/>
      <c r="H113" s="141"/>
      <c r="I113" s="141"/>
      <c r="J113" s="141"/>
      <c r="K113" s="141"/>
    </row>
    <row r="114" spans="1:1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</row>
    <row r="116" spans="1:1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</row>
    <row r="117" spans="1:1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</row>
    <row r="119" spans="1:1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</row>
    <row r="120" spans="1:1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1:1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1:11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</row>
    <row r="123" spans="1:11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</row>
    <row r="124" spans="1:1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</row>
    <row r="125" spans="1:1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</row>
    <row r="126" spans="1:1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</row>
    <row r="127" spans="1:1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</row>
    <row r="128" spans="1:11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</row>
    <row r="129" spans="1:11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</row>
    <row r="130" spans="1:1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</row>
  </sheetData>
  <mergeCells count="5">
    <mergeCell ref="G94:H94"/>
    <mergeCell ref="G90:H90"/>
    <mergeCell ref="G91:H91"/>
    <mergeCell ref="G92:H92"/>
    <mergeCell ref="G93:H93"/>
  </mergeCells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M65"/>
  <sheetViews>
    <sheetView topLeftCell="A42" workbookViewId="0">
      <selection activeCell="M52" sqref="M52"/>
    </sheetView>
  </sheetViews>
  <sheetFormatPr defaultRowHeight="15.75"/>
  <cols>
    <col min="2" max="2" width="10.25" bestFit="1" customWidth="1"/>
    <col min="3" max="3" width="10.75" bestFit="1" customWidth="1"/>
    <col min="4" max="4" width="13.5" bestFit="1" customWidth="1"/>
    <col min="10" max="10" width="5.75" customWidth="1"/>
    <col min="12" max="12" width="6.5" customWidth="1"/>
  </cols>
  <sheetData>
    <row r="1" spans="1:13">
      <c r="A1" s="146"/>
      <c r="B1" s="146"/>
      <c r="C1" s="146"/>
      <c r="D1" s="147" t="s">
        <v>298</v>
      </c>
      <c r="F1" s="142"/>
      <c r="G1" s="142"/>
      <c r="H1" s="142"/>
      <c r="I1" s="142"/>
      <c r="J1" s="142"/>
      <c r="K1" s="142"/>
      <c r="L1" s="142"/>
      <c r="M1" s="142"/>
    </row>
    <row r="2" spans="1:13">
      <c r="A2" s="146"/>
      <c r="B2" s="146"/>
      <c r="C2" s="146"/>
      <c r="D2" s="146"/>
      <c r="E2" s="146"/>
      <c r="F2" s="142"/>
      <c r="G2" s="142"/>
      <c r="H2" s="142"/>
      <c r="I2" s="142"/>
      <c r="J2" s="142"/>
      <c r="K2" s="142"/>
      <c r="L2" s="142"/>
      <c r="M2" s="142"/>
    </row>
    <row r="3" spans="1:13">
      <c r="A3" s="146" t="s">
        <v>299</v>
      </c>
      <c r="B3" s="146"/>
      <c r="C3" s="146"/>
      <c r="D3" s="146"/>
      <c r="E3" s="146"/>
      <c r="F3" s="142"/>
      <c r="G3" s="142"/>
      <c r="H3" s="142"/>
      <c r="I3" s="142"/>
      <c r="J3" s="142"/>
      <c r="K3" s="142"/>
      <c r="L3" s="142"/>
      <c r="M3" s="142"/>
    </row>
    <row r="4" spans="1:13">
      <c r="A4" s="146" t="s">
        <v>300</v>
      </c>
      <c r="B4" s="146"/>
      <c r="C4" s="146"/>
      <c r="D4" s="146"/>
      <c r="E4" s="146"/>
      <c r="F4" s="142"/>
      <c r="G4" s="142"/>
      <c r="H4" s="142"/>
      <c r="I4" s="142"/>
      <c r="J4" s="142"/>
      <c r="K4" s="142"/>
      <c r="L4" s="142"/>
      <c r="M4" s="142"/>
    </row>
    <row r="5" spans="1:13">
      <c r="A5" s="146" t="s">
        <v>301</v>
      </c>
      <c r="B5" s="146"/>
      <c r="C5" s="146"/>
      <c r="D5" s="146"/>
      <c r="E5" s="146"/>
      <c r="F5" s="142"/>
      <c r="G5" s="142"/>
      <c r="H5" s="142"/>
      <c r="I5" s="142"/>
      <c r="J5" s="142"/>
      <c r="K5" s="142"/>
      <c r="L5" s="142"/>
      <c r="M5" s="142"/>
    </row>
    <row r="6" spans="1:13">
      <c r="A6" s="146" t="s">
        <v>302</v>
      </c>
      <c r="B6" s="146"/>
      <c r="C6" s="146"/>
      <c r="D6" s="146"/>
      <c r="E6" s="146"/>
      <c r="F6" s="142"/>
      <c r="G6" s="142"/>
      <c r="H6" s="142"/>
      <c r="I6" s="142"/>
      <c r="J6" s="142"/>
      <c r="K6" s="142"/>
      <c r="L6" s="142"/>
      <c r="M6" s="142"/>
    </row>
    <row r="7" spans="1:13">
      <c r="A7" s="146" t="s">
        <v>303</v>
      </c>
      <c r="B7" s="146"/>
      <c r="C7" s="146"/>
      <c r="D7" s="146"/>
      <c r="E7" s="146"/>
      <c r="F7" s="160"/>
      <c r="G7" s="160"/>
      <c r="H7" s="160"/>
      <c r="I7" s="160"/>
      <c r="J7" s="160"/>
      <c r="K7" s="160"/>
      <c r="L7" s="160"/>
      <c r="M7" s="160"/>
    </row>
    <row r="8" spans="1:13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>
      <c r="A9" s="146" t="s">
        <v>304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>
      <c r="A10" s="146" t="s">
        <v>305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>
      <c r="A11" s="146" t="s">
        <v>306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3">
      <c r="A13" s="146" t="s">
        <v>307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3">
      <c r="A15" s="146"/>
      <c r="B15" s="146" t="s">
        <v>308</v>
      </c>
      <c r="C15" s="146"/>
      <c r="D15" s="161" t="s">
        <v>309</v>
      </c>
      <c r="E15" s="161"/>
      <c r="F15" s="161" t="s">
        <v>309</v>
      </c>
      <c r="G15" s="146"/>
      <c r="H15" s="146"/>
      <c r="I15" s="146"/>
      <c r="J15" s="146"/>
      <c r="K15" s="146"/>
      <c r="L15" s="146"/>
      <c r="M15" s="146"/>
    </row>
    <row r="16" spans="1:13">
      <c r="A16" s="146"/>
      <c r="B16" s="147" t="s">
        <v>310</v>
      </c>
      <c r="C16" s="147"/>
      <c r="D16" s="156" t="s">
        <v>311</v>
      </c>
      <c r="E16" s="156"/>
      <c r="F16" s="156" t="s">
        <v>312</v>
      </c>
      <c r="G16" s="146"/>
      <c r="H16" s="146"/>
      <c r="I16" s="146"/>
      <c r="J16" s="146"/>
      <c r="K16" s="146"/>
      <c r="L16" s="146"/>
      <c r="M16" s="146"/>
    </row>
    <row r="17" spans="1:13">
      <c r="A17" s="146"/>
      <c r="B17" s="151">
        <v>1</v>
      </c>
      <c r="C17" s="146"/>
      <c r="D17" s="164">
        <v>0.06</v>
      </c>
      <c r="E17" s="164"/>
      <c r="F17" s="164">
        <v>0.03</v>
      </c>
      <c r="G17" s="146"/>
      <c r="H17" s="146"/>
      <c r="I17" s="146"/>
      <c r="J17" s="146"/>
      <c r="K17" s="146"/>
      <c r="L17" s="146"/>
      <c r="M17" s="146"/>
    </row>
    <row r="18" spans="1:13">
      <c r="A18" s="146"/>
      <c r="B18" s="151">
        <v>2</v>
      </c>
      <c r="C18" s="146"/>
      <c r="D18" s="164">
        <v>0.18</v>
      </c>
      <c r="E18" s="164"/>
      <c r="F18" s="164">
        <v>0.06</v>
      </c>
      <c r="G18" s="146"/>
      <c r="H18" s="146"/>
      <c r="I18" s="146"/>
      <c r="J18" s="146"/>
      <c r="K18" s="146"/>
      <c r="L18" s="146"/>
      <c r="M18" s="146"/>
    </row>
    <row r="19" spans="1:13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3">
      <c r="A20" s="146" t="s">
        <v>313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3">
      <c r="A21" s="146" t="s">
        <v>314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3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>
      <c r="A23" s="147" t="s">
        <v>315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spans="1:13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>
      <c r="A25" s="149" t="s">
        <v>341</v>
      </c>
      <c r="B25" s="169">
        <v>1.2</v>
      </c>
      <c r="C25" s="146" t="s">
        <v>342</v>
      </c>
      <c r="D25" s="141"/>
      <c r="E25" s="146"/>
      <c r="F25" s="146"/>
      <c r="G25" s="146"/>
      <c r="H25" s="165" t="s">
        <v>316</v>
      </c>
      <c r="I25" s="146"/>
      <c r="J25" s="146"/>
      <c r="K25" s="146"/>
      <c r="L25" s="146"/>
      <c r="M25" s="146"/>
    </row>
    <row r="26" spans="1:13">
      <c r="A26" s="146"/>
      <c r="B26" s="169">
        <v>1.4</v>
      </c>
      <c r="C26" s="146" t="s">
        <v>343</v>
      </c>
      <c r="D26" s="141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>
      <c r="A27" s="146"/>
      <c r="B27" s="169">
        <v>3.3</v>
      </c>
      <c r="C27" s="146" t="s">
        <v>344</v>
      </c>
      <c r="D27" s="141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>
      <c r="A28" s="146"/>
      <c r="B28" s="169">
        <v>0.6</v>
      </c>
      <c r="C28" s="146" t="s">
        <v>345</v>
      </c>
      <c r="D28" s="141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3">
      <c r="A29" s="146"/>
      <c r="B29" s="169">
        <v>1</v>
      </c>
      <c r="C29" s="146" t="s">
        <v>346</v>
      </c>
      <c r="D29" s="141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13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3">
      <c r="A31" s="147" t="s">
        <v>317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1:13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13">
      <c r="A33" s="146"/>
      <c r="B33" s="147" t="s">
        <v>318</v>
      </c>
      <c r="C33" s="147"/>
      <c r="D33" s="147" t="s">
        <v>319</v>
      </c>
      <c r="E33" s="146"/>
      <c r="F33" s="146"/>
      <c r="G33" s="146"/>
      <c r="H33" s="146"/>
      <c r="I33" s="146"/>
      <c r="J33" s="146"/>
      <c r="K33" s="146"/>
      <c r="L33" s="146"/>
      <c r="M33" s="146"/>
    </row>
    <row r="34" spans="1:13">
      <c r="A34" s="146"/>
      <c r="B34" s="146" t="s">
        <v>320</v>
      </c>
      <c r="C34" s="146"/>
      <c r="D34" s="171" t="s">
        <v>321</v>
      </c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3">
      <c r="A35" s="146"/>
      <c r="B35" s="146" t="s">
        <v>322</v>
      </c>
      <c r="C35" s="146"/>
      <c r="D35" s="179" t="s">
        <v>323</v>
      </c>
      <c r="E35" s="146"/>
      <c r="F35" s="179" t="s">
        <v>340</v>
      </c>
      <c r="G35" s="172"/>
      <c r="H35" s="172"/>
      <c r="I35" s="172"/>
      <c r="J35" s="172"/>
      <c r="K35" s="172"/>
      <c r="L35" s="172"/>
      <c r="M35" s="146"/>
    </row>
    <row r="36" spans="1:13">
      <c r="A36" s="146"/>
      <c r="B36" s="146" t="s">
        <v>324</v>
      </c>
      <c r="C36" s="146"/>
      <c r="D36" s="170" t="s">
        <v>310</v>
      </c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3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>
      <c r="A38" s="147" t="s">
        <v>347</v>
      </c>
      <c r="B38" s="146"/>
      <c r="C38" s="146"/>
      <c r="D38" s="146"/>
      <c r="E38" s="156" t="s">
        <v>325</v>
      </c>
      <c r="F38" s="146"/>
      <c r="G38" s="147" t="s">
        <v>326</v>
      </c>
      <c r="H38" s="146"/>
      <c r="I38" s="146"/>
      <c r="J38" s="146"/>
      <c r="K38" s="149" t="s">
        <v>327</v>
      </c>
      <c r="L38" s="146"/>
      <c r="M38" s="141"/>
    </row>
    <row r="39" spans="1:13">
      <c r="A39" s="146"/>
      <c r="B39" s="146"/>
      <c r="C39" s="177" t="s">
        <v>31</v>
      </c>
      <c r="D39" s="177" t="s">
        <v>46</v>
      </c>
      <c r="E39" s="151"/>
      <c r="F39" s="146"/>
      <c r="G39" s="146"/>
      <c r="H39" s="146"/>
      <c r="I39" s="146"/>
      <c r="J39" s="156" t="s">
        <v>328</v>
      </c>
      <c r="K39" s="156" t="s">
        <v>329</v>
      </c>
      <c r="L39" s="156" t="s">
        <v>330</v>
      </c>
      <c r="M39" s="141"/>
    </row>
    <row r="40" spans="1:13">
      <c r="A40" s="146" t="s">
        <v>331</v>
      </c>
      <c r="B40" s="146"/>
      <c r="C40" s="174">
        <f>W!H49</f>
        <v>8040.45</v>
      </c>
      <c r="D40" s="175">
        <f>W!H67</f>
        <v>4279.45</v>
      </c>
      <c r="E40" s="173">
        <f>C40-D40</f>
        <v>3761</v>
      </c>
      <c r="F40" s="146"/>
      <c r="G40" s="146" t="s">
        <v>331</v>
      </c>
      <c r="H40" s="146"/>
      <c r="I40" s="146"/>
      <c r="J40" s="151"/>
      <c r="K40" s="151"/>
      <c r="L40" s="151"/>
      <c r="M40" s="141"/>
    </row>
    <row r="41" spans="1:13">
      <c r="A41" s="146" t="s">
        <v>44</v>
      </c>
      <c r="B41" s="146"/>
      <c r="C41" s="146"/>
      <c r="D41" s="146"/>
      <c r="E41" s="173">
        <f>W!H58</f>
        <v>13975.45</v>
      </c>
      <c r="F41" s="146"/>
      <c r="G41" s="146" t="s">
        <v>332</v>
      </c>
      <c r="H41" s="146"/>
      <c r="I41" s="146"/>
      <c r="J41" s="166">
        <f>+E40/E41</f>
        <v>0.26911476911298027</v>
      </c>
      <c r="K41" s="167">
        <f>B25</f>
        <v>1.2</v>
      </c>
      <c r="L41" s="166">
        <f>+J41*K41</f>
        <v>0.32293772293557632</v>
      </c>
      <c r="M41" s="141"/>
    </row>
    <row r="42" spans="1:13">
      <c r="A42" s="146" t="s">
        <v>333</v>
      </c>
      <c r="B42" s="146"/>
      <c r="C42" s="146"/>
      <c r="D42" s="146"/>
      <c r="E42" s="173">
        <f>W!H80</f>
        <v>5558.85</v>
      </c>
      <c r="F42" s="146"/>
      <c r="G42" s="146" t="s">
        <v>334</v>
      </c>
      <c r="H42" s="146"/>
      <c r="I42" s="146"/>
      <c r="J42" s="166">
        <f>+E42/E41</f>
        <v>0.39775821172126835</v>
      </c>
      <c r="K42" s="167">
        <f>B26</f>
        <v>1.4</v>
      </c>
      <c r="L42" s="166">
        <f>+J42*K42</f>
        <v>0.55686149640977567</v>
      </c>
      <c r="M42" s="141"/>
    </row>
    <row r="43" spans="1:13">
      <c r="A43" s="146" t="s">
        <v>6</v>
      </c>
      <c r="B43" s="146"/>
      <c r="C43" s="146"/>
      <c r="D43" s="146"/>
      <c r="E43" s="173">
        <f>W!B8</f>
        <v>1971.9999999999986</v>
      </c>
      <c r="F43" s="146"/>
      <c r="G43" s="146" t="s">
        <v>335</v>
      </c>
      <c r="H43" s="146"/>
      <c r="I43" s="146"/>
      <c r="J43" s="166">
        <f>+E43/E41</f>
        <v>0.14110457981674998</v>
      </c>
      <c r="K43" s="167">
        <f>B27</f>
        <v>3.3</v>
      </c>
      <c r="L43" s="166">
        <f>+J43*K43</f>
        <v>0.46564511339527492</v>
      </c>
      <c r="M43" s="141"/>
    </row>
    <row r="44" spans="1:13">
      <c r="A44" s="146" t="s">
        <v>336</v>
      </c>
      <c r="B44" s="146"/>
      <c r="C44" s="146"/>
      <c r="D44" s="146"/>
      <c r="E44" s="173">
        <f>W!B87</f>
        <v>27614.38</v>
      </c>
      <c r="F44" s="146"/>
      <c r="G44" s="146" t="s">
        <v>337</v>
      </c>
      <c r="H44" s="146"/>
      <c r="I44" s="146"/>
      <c r="J44" s="166">
        <f>+E44/E45</f>
        <v>24.283849975816732</v>
      </c>
      <c r="K44" s="167">
        <f>B28</f>
        <v>0.6</v>
      </c>
      <c r="L44" s="166">
        <f>+J44*K44</f>
        <v>14.570309985490038</v>
      </c>
      <c r="M44" s="141"/>
    </row>
    <row r="45" spans="1:13">
      <c r="A45" s="146" t="s">
        <v>338</v>
      </c>
      <c r="B45" s="146"/>
      <c r="C45" s="146"/>
      <c r="D45" s="146"/>
      <c r="E45" s="173">
        <f>W!H74</f>
        <v>1137.1500000000001</v>
      </c>
      <c r="F45" s="146"/>
      <c r="G45" s="146" t="s">
        <v>166</v>
      </c>
      <c r="H45" s="146"/>
      <c r="I45" s="146"/>
      <c r="J45" s="166">
        <f>+E46/E41</f>
        <v>3.0196952513156998</v>
      </c>
      <c r="K45" s="167">
        <f>B29</f>
        <v>1</v>
      </c>
      <c r="L45" s="168">
        <f>+J45*K45</f>
        <v>3.0196952513156998</v>
      </c>
      <c r="M45" s="141"/>
    </row>
    <row r="46" spans="1:13">
      <c r="A46" s="146" t="s">
        <v>1</v>
      </c>
      <c r="B46" s="146"/>
      <c r="C46" s="146"/>
      <c r="D46" s="146"/>
      <c r="E46" s="173">
        <f>W!B3</f>
        <v>42201.599999999999</v>
      </c>
      <c r="F46" s="146"/>
      <c r="G46" s="146" t="s">
        <v>339</v>
      </c>
      <c r="H46" s="146"/>
      <c r="I46" s="146"/>
      <c r="J46" s="166"/>
      <c r="K46" s="167"/>
      <c r="L46" s="178">
        <f>SUM(L41:L45)</f>
        <v>18.935449569546364</v>
      </c>
      <c r="M46" s="141"/>
    </row>
    <row r="47" spans="1:13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57"/>
      <c r="L47" s="158"/>
      <c r="M47" s="159"/>
    </row>
    <row r="48" spans="1:13" ht="18.75">
      <c r="A48" s="152" t="s">
        <v>348</v>
      </c>
      <c r="B48" s="162"/>
      <c r="C48" s="162"/>
      <c r="D48" s="176">
        <f>L46</f>
        <v>18.935449569546364</v>
      </c>
      <c r="E48" s="152" t="s">
        <v>349</v>
      </c>
      <c r="F48" s="152"/>
      <c r="G48" s="152"/>
      <c r="H48" s="162"/>
      <c r="I48" s="162"/>
      <c r="J48" s="162"/>
      <c r="K48" s="162"/>
      <c r="L48" s="162"/>
      <c r="M48" s="163"/>
    </row>
    <row r="49" spans="1:13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13">
      <c r="A50" s="206" t="s">
        <v>378</v>
      </c>
      <c r="B50" s="207" t="s">
        <v>379</v>
      </c>
      <c r="C50" s="207"/>
      <c r="D50" s="207"/>
      <c r="E50" s="207"/>
      <c r="F50" s="213"/>
      <c r="G50" s="214"/>
    </row>
    <row r="51" spans="1:13">
      <c r="A51" s="207"/>
      <c r="B51" s="207" t="s">
        <v>393</v>
      </c>
      <c r="C51" s="207"/>
      <c r="D51" s="207"/>
      <c r="E51" s="207"/>
      <c r="F51" s="213"/>
      <c r="G51" s="213"/>
    </row>
    <row r="52" spans="1:13">
      <c r="A52" s="207"/>
      <c r="B52" s="207" t="s">
        <v>381</v>
      </c>
      <c r="C52" s="210"/>
      <c r="D52" s="207"/>
      <c r="E52" s="207"/>
      <c r="F52" s="213"/>
      <c r="G52" s="213"/>
    </row>
    <row r="53" spans="1:13">
      <c r="A53" s="207"/>
      <c r="B53" s="207" t="s">
        <v>382</v>
      </c>
      <c r="C53" s="207"/>
      <c r="D53" s="211"/>
      <c r="E53" s="207"/>
      <c r="F53" s="213"/>
      <c r="G53" s="213"/>
    </row>
    <row r="54" spans="1:13">
      <c r="A54" s="207"/>
      <c r="B54" s="207" t="s">
        <v>383</v>
      </c>
      <c r="C54" s="207"/>
      <c r="D54" s="207"/>
      <c r="E54" s="207"/>
      <c r="F54" s="213"/>
      <c r="G54" s="213"/>
    </row>
    <row r="55" spans="1:13">
      <c r="A55" s="207"/>
      <c r="B55" s="207" t="s">
        <v>384</v>
      </c>
      <c r="C55" s="207"/>
      <c r="D55" s="207"/>
      <c r="E55" s="207"/>
      <c r="F55" s="213"/>
      <c r="G55" s="213"/>
    </row>
    <row r="56" spans="1:13">
      <c r="A56" s="207"/>
      <c r="B56" s="207" t="s">
        <v>385</v>
      </c>
      <c r="C56" s="207"/>
      <c r="D56" s="207"/>
      <c r="E56" s="207"/>
      <c r="F56" s="213"/>
      <c r="G56" s="213"/>
    </row>
    <row r="57" spans="1:13">
      <c r="A57" s="208"/>
      <c r="B57" s="208"/>
      <c r="C57" s="208"/>
      <c r="D57" s="208"/>
      <c r="E57" s="208"/>
      <c r="F57" s="213"/>
      <c r="G57" s="213"/>
    </row>
    <row r="58" spans="1:13">
      <c r="A58" s="208"/>
      <c r="B58" s="207" t="s">
        <v>386</v>
      </c>
      <c r="C58" s="208"/>
      <c r="D58" s="208"/>
      <c r="E58" s="208"/>
      <c r="F58" s="213"/>
      <c r="G58" s="213"/>
    </row>
    <row r="59" spans="1:13">
      <c r="A59" s="208"/>
      <c r="B59" s="207" t="s">
        <v>387</v>
      </c>
      <c r="C59" s="208"/>
      <c r="D59" s="208"/>
      <c r="E59" s="208"/>
      <c r="F59" s="213"/>
      <c r="G59" s="213"/>
    </row>
    <row r="60" spans="1:13">
      <c r="A60" s="208"/>
      <c r="B60" s="207" t="s">
        <v>388</v>
      </c>
      <c r="C60" s="208"/>
      <c r="D60" s="208"/>
      <c r="E60" s="208"/>
      <c r="F60" s="213"/>
      <c r="G60" s="213"/>
    </row>
    <row r="61" spans="1:13">
      <c r="A61" s="208"/>
      <c r="B61" s="207" t="s">
        <v>389</v>
      </c>
      <c r="C61" s="208"/>
      <c r="D61" s="208"/>
      <c r="E61" s="208"/>
      <c r="F61" s="213"/>
      <c r="G61" s="213"/>
    </row>
    <row r="62" spans="1:13">
      <c r="A62" s="208"/>
      <c r="B62" s="212" t="s">
        <v>390</v>
      </c>
      <c r="C62" s="208"/>
      <c r="D62" s="208"/>
      <c r="E62" s="208"/>
      <c r="F62" s="213"/>
      <c r="G62" s="213"/>
    </row>
    <row r="63" spans="1:13">
      <c r="A63" s="208"/>
      <c r="B63" s="208"/>
      <c r="C63" s="208"/>
      <c r="D63" s="208"/>
      <c r="E63" s="208"/>
      <c r="F63" s="213"/>
      <c r="G63" s="213"/>
    </row>
    <row r="64" spans="1:13">
      <c r="A64" s="208"/>
      <c r="B64" s="212" t="s">
        <v>391</v>
      </c>
      <c r="C64" s="208"/>
      <c r="D64" s="208"/>
      <c r="E64" s="208"/>
      <c r="F64" s="213"/>
      <c r="G64" s="213"/>
    </row>
    <row r="65" spans="1:7">
      <c r="A65" s="208"/>
      <c r="B65" s="212" t="s">
        <v>392</v>
      </c>
      <c r="C65" s="208"/>
      <c r="D65" s="208"/>
      <c r="E65" s="208"/>
      <c r="F65" s="213"/>
      <c r="G65" s="213"/>
    </row>
  </sheetData>
  <phoneticPr fontId="2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R67"/>
  <sheetViews>
    <sheetView tabSelected="1" workbookViewId="0">
      <selection activeCell="J44" sqref="J44:J45"/>
    </sheetView>
  </sheetViews>
  <sheetFormatPr defaultRowHeight="15.75"/>
  <cols>
    <col min="3" max="3" width="10.625" customWidth="1"/>
    <col min="9" max="9" width="3.625" customWidth="1"/>
    <col min="17" max="17" width="12.5" bestFit="1" customWidth="1"/>
    <col min="18" max="18" width="3.625" customWidth="1"/>
  </cols>
  <sheetData>
    <row r="1" spans="1:18"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>
      <c r="D2" s="256" t="s">
        <v>113</v>
      </c>
      <c r="E2" s="256"/>
      <c r="F2" s="257" t="s">
        <v>138</v>
      </c>
      <c r="G2" s="257"/>
      <c r="I2" s="143"/>
      <c r="J2" s="254" t="s">
        <v>175</v>
      </c>
      <c r="K2" s="254"/>
      <c r="L2" s="254"/>
      <c r="M2" s="254"/>
      <c r="N2" s="254"/>
      <c r="R2" s="143"/>
    </row>
    <row r="3" spans="1:18">
      <c r="A3" s="20" t="s">
        <v>142</v>
      </c>
      <c r="D3" s="260" t="s">
        <v>114</v>
      </c>
      <c r="E3" s="260"/>
      <c r="F3" s="255" t="s">
        <v>114</v>
      </c>
      <c r="G3" s="255"/>
      <c r="I3" s="143"/>
      <c r="K3" s="109"/>
      <c r="L3" s="134" t="s">
        <v>157</v>
      </c>
      <c r="M3" s="126" t="s">
        <v>169</v>
      </c>
      <c r="N3" s="112" t="s">
        <v>176</v>
      </c>
      <c r="O3" s="112" t="s">
        <v>177</v>
      </c>
      <c r="P3" s="112" t="s">
        <v>178</v>
      </c>
      <c r="R3" s="143"/>
    </row>
    <row r="4" spans="1:18">
      <c r="D4" s="138">
        <v>5</v>
      </c>
      <c r="E4" s="138">
        <v>4</v>
      </c>
      <c r="F4" s="121">
        <v>5</v>
      </c>
      <c r="G4" s="121">
        <v>4</v>
      </c>
      <c r="H4" s="120" t="s">
        <v>147</v>
      </c>
      <c r="I4" s="144"/>
      <c r="J4" s="249" t="s">
        <v>179</v>
      </c>
      <c r="K4" s="249"/>
      <c r="L4" s="135" t="s">
        <v>180</v>
      </c>
      <c r="M4" s="127" t="s">
        <v>181</v>
      </c>
      <c r="N4" s="113" t="s">
        <v>182</v>
      </c>
      <c r="O4" s="113" t="s">
        <v>183</v>
      </c>
      <c r="P4" s="113" t="s">
        <v>182</v>
      </c>
      <c r="R4" s="143"/>
    </row>
    <row r="5" spans="1:18">
      <c r="A5" s="20" t="s">
        <v>143</v>
      </c>
      <c r="D5" s="139"/>
      <c r="E5" s="139"/>
      <c r="F5" s="122"/>
      <c r="G5" s="122"/>
      <c r="I5" s="143"/>
      <c r="J5" s="249" t="s">
        <v>207</v>
      </c>
      <c r="K5" s="249"/>
      <c r="L5" s="136">
        <v>131400</v>
      </c>
      <c r="M5" s="128">
        <v>78500</v>
      </c>
      <c r="N5" s="114">
        <v>38448</v>
      </c>
      <c r="O5" s="114">
        <v>1700000</v>
      </c>
      <c r="P5" s="113" t="s">
        <v>184</v>
      </c>
      <c r="R5" s="143"/>
    </row>
    <row r="6" spans="1:18">
      <c r="A6" t="s">
        <v>144</v>
      </c>
      <c r="D6" s="189">
        <f>W!K49</f>
        <v>1.878851254249962</v>
      </c>
      <c r="E6" s="189">
        <f>W!L49</f>
        <v>1.8834017923823749</v>
      </c>
      <c r="F6" s="190">
        <f>'C'!K50</f>
        <v>1.7268806899856253</v>
      </c>
      <c r="G6" s="190">
        <f>'C'!L50</f>
        <v>1.8921017118769996</v>
      </c>
      <c r="H6" s="92" t="s">
        <v>148</v>
      </c>
      <c r="I6" s="145"/>
      <c r="J6" s="249" t="s">
        <v>185</v>
      </c>
      <c r="K6" s="249"/>
      <c r="L6" s="137">
        <v>0.113</v>
      </c>
      <c r="M6" s="129">
        <v>0.13400000000000001</v>
      </c>
      <c r="N6" s="115">
        <v>2E-3</v>
      </c>
      <c r="O6" s="115">
        <v>0.10100000000000001</v>
      </c>
      <c r="P6" s="115">
        <v>1.7999999999999999E-2</v>
      </c>
      <c r="R6" s="143"/>
    </row>
    <row r="7" spans="1:18">
      <c r="A7" t="s">
        <v>145</v>
      </c>
      <c r="D7" s="189">
        <f>W!K50</f>
        <v>0.6717685683907979</v>
      </c>
      <c r="E7" s="189">
        <f>W!L50</f>
        <v>0.69097407446922021</v>
      </c>
      <c r="F7" s="190">
        <f>'C'!K51</f>
        <v>0.59242932438907525</v>
      </c>
      <c r="G7" s="190">
        <f>'C'!L51</f>
        <v>0.67447044017528168</v>
      </c>
      <c r="H7" s="92" t="s">
        <v>148</v>
      </c>
      <c r="I7" s="145"/>
      <c r="J7" s="249" t="s">
        <v>186</v>
      </c>
      <c r="K7" s="249"/>
      <c r="L7" s="135" t="s">
        <v>187</v>
      </c>
      <c r="M7" s="127" t="s">
        <v>188</v>
      </c>
      <c r="N7" s="113" t="s">
        <v>189</v>
      </c>
      <c r="O7" s="113" t="s">
        <v>190</v>
      </c>
      <c r="P7" s="113" t="s">
        <v>189</v>
      </c>
      <c r="R7" s="143"/>
    </row>
    <row r="8" spans="1:18">
      <c r="A8" t="s">
        <v>146</v>
      </c>
      <c r="D8" s="191">
        <f>W!K46</f>
        <v>11.094022501516529</v>
      </c>
      <c r="E8" s="191">
        <f>W!L46</f>
        <v>10.640586591731941</v>
      </c>
      <c r="F8" s="192">
        <f>'C'!K47</f>
        <v>18.574325936530663</v>
      </c>
      <c r="G8" s="192">
        <f>'C'!L47</f>
        <v>16.260126748909279</v>
      </c>
      <c r="H8" s="92" t="s">
        <v>149</v>
      </c>
      <c r="I8" s="145"/>
      <c r="J8" s="249" t="s">
        <v>191</v>
      </c>
      <c r="K8" s="249"/>
      <c r="L8" s="137">
        <v>0.27929999999999999</v>
      </c>
      <c r="M8" s="129">
        <v>0.26419999999999999</v>
      </c>
      <c r="N8" s="115">
        <v>0.25190000000000001</v>
      </c>
      <c r="O8" s="115">
        <v>0.23019999999999999</v>
      </c>
      <c r="P8" s="115">
        <v>0.26179999999999998</v>
      </c>
      <c r="Q8" t="s">
        <v>208</v>
      </c>
      <c r="R8" s="143"/>
    </row>
    <row r="9" spans="1:18">
      <c r="A9" t="s">
        <v>106</v>
      </c>
      <c r="D9" s="191">
        <f>W!K47</f>
        <v>62.055057481478549</v>
      </c>
      <c r="E9" s="191">
        <f>W!L47</f>
        <v>60.644778554518666</v>
      </c>
      <c r="F9" s="192">
        <f>'C'!K48</f>
        <v>76.407957559681691</v>
      </c>
      <c r="G9" s="192">
        <f>'C'!L48</f>
        <v>74.299011406844102</v>
      </c>
      <c r="H9" s="92" t="s">
        <v>149</v>
      </c>
      <c r="I9" s="145"/>
      <c r="J9" s="249" t="s">
        <v>192</v>
      </c>
      <c r="K9" s="249"/>
      <c r="L9" s="137">
        <v>5.7200000000000001E-2</v>
      </c>
      <c r="M9" s="129">
        <v>4.87E-2</v>
      </c>
      <c r="N9" s="115">
        <v>2.7E-2</v>
      </c>
      <c r="O9" s="115">
        <v>5.8700000000000002E-2</v>
      </c>
      <c r="P9" s="115">
        <v>1.9099999999999999E-2</v>
      </c>
      <c r="Q9" t="s">
        <v>209</v>
      </c>
      <c r="R9" s="143"/>
    </row>
    <row r="10" spans="1:18">
      <c r="A10" t="s">
        <v>107</v>
      </c>
      <c r="D10" s="191">
        <f>W!K64</f>
        <v>33.394394033643039</v>
      </c>
      <c r="E10" s="191">
        <f>W!L64</f>
        <v>32.00344330349013</v>
      </c>
      <c r="F10" s="192">
        <f>'C'!K66</f>
        <v>31.806797082228119</v>
      </c>
      <c r="G10" s="192">
        <f>'C'!L66</f>
        <v>31.219759188846641</v>
      </c>
      <c r="H10" s="92" t="s">
        <v>148</v>
      </c>
      <c r="I10" s="145"/>
      <c r="J10" s="249" t="s">
        <v>193</v>
      </c>
      <c r="K10" s="249"/>
      <c r="L10" s="135" t="s">
        <v>194</v>
      </c>
      <c r="M10" s="127" t="s">
        <v>195</v>
      </c>
      <c r="N10" s="113" t="s">
        <v>196</v>
      </c>
      <c r="O10" s="113" t="s">
        <v>197</v>
      </c>
      <c r="P10" s="113" t="s">
        <v>198</v>
      </c>
      <c r="R10" s="143"/>
    </row>
    <row r="11" spans="1:18">
      <c r="D11" s="140"/>
      <c r="E11" s="140"/>
      <c r="F11" s="123"/>
      <c r="G11" s="123"/>
      <c r="H11" s="92"/>
      <c r="I11" s="145"/>
      <c r="J11" s="118" t="s">
        <v>199</v>
      </c>
      <c r="K11" s="118"/>
      <c r="L11" s="135">
        <v>1.5169999999999999</v>
      </c>
      <c r="M11" s="127">
        <v>1.2729999999999999</v>
      </c>
      <c r="N11" s="113">
        <v>0.33600000000000002</v>
      </c>
      <c r="O11" s="113">
        <v>2.569</v>
      </c>
      <c r="P11" s="113">
        <v>1.27</v>
      </c>
      <c r="R11" s="143"/>
    </row>
    <row r="12" spans="1:18">
      <c r="A12" s="48" t="s">
        <v>156</v>
      </c>
      <c r="D12" s="141"/>
      <c r="E12" s="141"/>
      <c r="F12" s="141"/>
      <c r="G12" s="141"/>
      <c r="H12" s="93" t="s">
        <v>157</v>
      </c>
      <c r="I12" s="145"/>
      <c r="J12" s="118" t="s">
        <v>200</v>
      </c>
      <c r="K12" s="118"/>
      <c r="L12" s="135">
        <v>30.44</v>
      </c>
      <c r="M12" s="127">
        <v>21.43</v>
      </c>
      <c r="N12" s="113">
        <v>11.37</v>
      </c>
      <c r="O12" s="113">
        <v>18.670000000000002</v>
      </c>
      <c r="P12" s="113">
        <v>28.36</v>
      </c>
      <c r="Q12" t="s">
        <v>219</v>
      </c>
      <c r="R12" s="143"/>
    </row>
    <row r="13" spans="1:18">
      <c r="D13" s="141"/>
      <c r="E13" s="141"/>
      <c r="F13" s="141"/>
      <c r="G13" s="141"/>
      <c r="I13" s="143"/>
      <c r="J13" s="249" t="s">
        <v>201</v>
      </c>
      <c r="K13" s="249"/>
      <c r="L13" s="135">
        <v>1.59</v>
      </c>
      <c r="M13" s="127">
        <v>1.47</v>
      </c>
      <c r="N13" s="113">
        <v>7.8</v>
      </c>
      <c r="O13" s="113">
        <v>1.1399999999999999</v>
      </c>
      <c r="P13" s="113">
        <v>1.81</v>
      </c>
      <c r="Q13" t="s">
        <v>209</v>
      </c>
      <c r="R13" s="143"/>
    </row>
    <row r="14" spans="1:18" ht="15.75" customHeight="1">
      <c r="A14" s="20" t="s">
        <v>224</v>
      </c>
      <c r="D14" s="139"/>
      <c r="E14" s="139"/>
      <c r="F14" s="122"/>
      <c r="G14" s="122"/>
      <c r="I14" s="143"/>
      <c r="J14" s="118" t="s">
        <v>202</v>
      </c>
      <c r="K14" s="118"/>
      <c r="L14" s="135">
        <v>1.1100000000000001</v>
      </c>
      <c r="M14" s="127">
        <v>0.62</v>
      </c>
      <c r="N14" s="113">
        <v>0.12</v>
      </c>
      <c r="O14" s="113">
        <v>0.65</v>
      </c>
      <c r="P14" s="113">
        <v>0.34</v>
      </c>
      <c r="Q14" t="s">
        <v>209</v>
      </c>
      <c r="R14" s="143"/>
    </row>
    <row r="15" spans="1:18">
      <c r="A15" s="94" t="s">
        <v>152</v>
      </c>
      <c r="D15" s="193">
        <f>W!O3</f>
        <v>0.14418694421481004</v>
      </c>
      <c r="E15" s="193"/>
      <c r="F15" s="194">
        <f>'C'!O3</f>
        <v>0.11090944147132493</v>
      </c>
      <c r="G15" s="194"/>
      <c r="H15" s="92" t="s">
        <v>149</v>
      </c>
      <c r="I15" s="145"/>
      <c r="R15" s="143"/>
    </row>
    <row r="16" spans="1:18">
      <c r="A16" t="s">
        <v>150</v>
      </c>
      <c r="D16" s="193">
        <f>W!H5</f>
        <v>0.2800344062784349</v>
      </c>
      <c r="E16" s="193">
        <f>W!I5</f>
        <v>0.2826288651548195</v>
      </c>
      <c r="F16" s="194">
        <f>'C'!H5</f>
        <v>0.26064659103166277</v>
      </c>
      <c r="G16" s="194">
        <f>'C'!I5</f>
        <v>0.25812396569881152</v>
      </c>
      <c r="H16" s="92" t="s">
        <v>149</v>
      </c>
      <c r="I16" s="145"/>
      <c r="J16" s="251" t="s">
        <v>203</v>
      </c>
      <c r="K16" s="251"/>
      <c r="R16" s="143"/>
    </row>
    <row r="17" spans="1:18" ht="15.75" customHeight="1">
      <c r="A17" t="s">
        <v>151</v>
      </c>
      <c r="D17" s="193">
        <f>W!H8</f>
        <v>4.6728086138914132E-2</v>
      </c>
      <c r="E17" s="193">
        <f>W!I8</f>
        <v>5.7126175076383297E-2</v>
      </c>
      <c r="F17" s="194">
        <f>'C'!H8</f>
        <v>4.7548072680205139E-2</v>
      </c>
      <c r="G17" s="194">
        <f>'C'!I8</f>
        <v>5.3542951707537229E-2</v>
      </c>
      <c r="H17" s="92" t="s">
        <v>148</v>
      </c>
      <c r="I17" s="145"/>
      <c r="J17" s="251" t="s">
        <v>204</v>
      </c>
      <c r="K17" s="251"/>
      <c r="R17" s="143"/>
    </row>
    <row r="18" spans="1:18" ht="15.75" customHeight="1">
      <c r="A18" s="252" t="s">
        <v>210</v>
      </c>
      <c r="B18" s="253"/>
      <c r="C18" s="253"/>
      <c r="D18" s="193">
        <f>W!H16</f>
        <v>2.6243080831058505E-2</v>
      </c>
      <c r="E18" s="193">
        <f>W!I16</f>
        <v>3.6264070256637221E-2</v>
      </c>
      <c r="F18" s="194">
        <f>'C'!H16</f>
        <v>3.0031737938112653E-2</v>
      </c>
      <c r="G18" s="194">
        <f>'C'!I16</f>
        <v>3.1867759891680454E-2</v>
      </c>
      <c r="H18" s="92" t="s">
        <v>148</v>
      </c>
      <c r="I18" s="145"/>
      <c r="J18" s="251" t="s">
        <v>205</v>
      </c>
      <c r="K18" s="251"/>
      <c r="O18" t="s">
        <v>206</v>
      </c>
      <c r="R18" s="143"/>
    </row>
    <row r="19" spans="1:18" ht="15.75" customHeight="1">
      <c r="A19" s="252" t="s">
        <v>153</v>
      </c>
      <c r="B19" s="253"/>
      <c r="C19" s="253"/>
      <c r="D19" s="193"/>
      <c r="E19" s="193"/>
      <c r="F19" s="194"/>
      <c r="G19" s="194"/>
      <c r="I19" s="143"/>
      <c r="R19" s="143"/>
    </row>
    <row r="20" spans="1:18">
      <c r="A20" s="259" t="s">
        <v>154</v>
      </c>
      <c r="B20" s="259"/>
      <c r="C20" s="259"/>
      <c r="D20" s="193">
        <f>W!O16</f>
        <v>5.7490639255442275E-2</v>
      </c>
      <c r="E20" s="193"/>
      <c r="F20" s="194">
        <f>'C'!O16</f>
        <v>5.346603927948318E-2</v>
      </c>
      <c r="G20" s="194"/>
      <c r="H20" s="92" t="s">
        <v>149</v>
      </c>
      <c r="I20" s="145"/>
      <c r="J20" t="s">
        <v>220</v>
      </c>
      <c r="R20" s="143"/>
    </row>
    <row r="21" spans="1:18">
      <c r="A21" s="48" t="s">
        <v>156</v>
      </c>
      <c r="D21" s="141"/>
      <c r="E21" s="141"/>
      <c r="F21" s="141"/>
      <c r="G21" s="141"/>
      <c r="H21" s="93" t="s">
        <v>157</v>
      </c>
      <c r="I21" s="145"/>
      <c r="J21" t="s">
        <v>221</v>
      </c>
      <c r="R21" s="143"/>
    </row>
    <row r="22" spans="1:18">
      <c r="D22" s="141"/>
      <c r="E22" s="141"/>
      <c r="F22" s="141"/>
      <c r="G22" s="141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>
      <c r="A23" s="20" t="s">
        <v>158</v>
      </c>
      <c r="D23" s="139"/>
      <c r="E23" s="139"/>
      <c r="F23" s="122"/>
      <c r="G23" s="122"/>
    </row>
    <row r="24" spans="1:18">
      <c r="A24" s="250" t="s">
        <v>121</v>
      </c>
      <c r="B24" s="250"/>
      <c r="C24" s="250"/>
      <c r="D24" s="193">
        <f>W!K59</f>
        <v>7.924610656544144E-2</v>
      </c>
      <c r="E24" s="193">
        <f>W!L59</f>
        <v>0.10992403426539518</v>
      </c>
      <c r="F24" s="194">
        <f>'C'!K60</f>
        <v>7.3240626706363901E-2</v>
      </c>
      <c r="G24" s="194">
        <f>'C'!L60</f>
        <v>8.3939291870579136E-2</v>
      </c>
      <c r="H24" s="92" t="s">
        <v>149</v>
      </c>
      <c r="I24" s="92"/>
      <c r="K24" s="206" t="s">
        <v>378</v>
      </c>
      <c r="L24" s="207" t="s">
        <v>379</v>
      </c>
      <c r="M24" s="207"/>
      <c r="N24" s="207"/>
      <c r="O24" s="207"/>
      <c r="P24" s="213"/>
      <c r="Q24" s="214"/>
    </row>
    <row r="25" spans="1:18">
      <c r="A25" s="187" t="s">
        <v>372</v>
      </c>
      <c r="B25" s="184"/>
      <c r="C25" s="184"/>
      <c r="D25" s="193"/>
      <c r="E25" s="193"/>
      <c r="F25" s="194"/>
      <c r="G25" s="194"/>
      <c r="H25" s="92"/>
      <c r="I25" s="92"/>
      <c r="K25" s="207"/>
      <c r="L25" s="207" t="s">
        <v>380</v>
      </c>
      <c r="M25" s="207"/>
      <c r="N25" s="207"/>
      <c r="O25" s="207"/>
      <c r="P25" s="213"/>
      <c r="Q25" s="213"/>
    </row>
    <row r="26" spans="1:18">
      <c r="A26" s="188" t="s">
        <v>373</v>
      </c>
      <c r="B26" s="184"/>
      <c r="C26" s="184"/>
      <c r="D26" s="193">
        <f>W!K77</f>
        <v>0.20338283828382825</v>
      </c>
      <c r="E26" s="193">
        <f>W!L77</f>
        <v>0.24843474631295792</v>
      </c>
      <c r="F26" s="194">
        <f>'C'!K78</f>
        <v>0.17377955907035642</v>
      </c>
      <c r="G26" s="194">
        <f>'C'!L78</f>
        <v>0.20945612912243528</v>
      </c>
      <c r="H26" s="92" t="s">
        <v>149</v>
      </c>
      <c r="I26" s="92"/>
      <c r="K26" s="207"/>
      <c r="L26" s="207" t="s">
        <v>381</v>
      </c>
      <c r="M26" s="210"/>
      <c r="N26" s="207"/>
      <c r="O26" s="207"/>
      <c r="P26" s="213"/>
      <c r="Q26" s="213"/>
    </row>
    <row r="27" spans="1:18">
      <c r="A27" s="250" t="s">
        <v>159</v>
      </c>
      <c r="B27" s="250"/>
      <c r="C27" s="250"/>
      <c r="D27" s="193">
        <f>W!K79</f>
        <v>0.12939822522885652</v>
      </c>
      <c r="E27" s="193">
        <f>W!L79</f>
        <v>0.1763779119147805</v>
      </c>
      <c r="F27" s="194">
        <f>'C'!K83</f>
        <v>0.14656361910686797</v>
      </c>
      <c r="G27" s="194">
        <f>'C'!L83</f>
        <v>0.15799435001911294</v>
      </c>
      <c r="H27" s="92" t="s">
        <v>148</v>
      </c>
      <c r="I27" s="92"/>
      <c r="K27" s="207"/>
      <c r="L27" s="207" t="s">
        <v>382</v>
      </c>
      <c r="M27" s="207"/>
      <c r="N27" s="211"/>
      <c r="O27" s="207"/>
      <c r="P27" s="213"/>
      <c r="Q27" s="213"/>
    </row>
    <row r="28" spans="1:18">
      <c r="A28" s="48" t="s">
        <v>156</v>
      </c>
      <c r="D28" s="141"/>
      <c r="E28" s="141"/>
      <c r="F28" s="141"/>
      <c r="G28" s="141"/>
      <c r="H28" s="93" t="s">
        <v>157</v>
      </c>
      <c r="I28" s="92"/>
      <c r="K28" s="207"/>
      <c r="L28" s="207" t="s">
        <v>383</v>
      </c>
      <c r="M28" s="207"/>
      <c r="N28" s="207"/>
      <c r="O28" s="207"/>
      <c r="P28" s="213"/>
      <c r="Q28" s="213"/>
    </row>
    <row r="29" spans="1:18">
      <c r="D29" s="141"/>
      <c r="E29" s="141"/>
      <c r="F29" s="141"/>
      <c r="G29" s="141"/>
      <c r="K29" s="207"/>
      <c r="L29" s="207" t="s">
        <v>384</v>
      </c>
      <c r="M29" s="207"/>
      <c r="N29" s="207"/>
      <c r="O29" s="207"/>
      <c r="P29" s="213"/>
      <c r="Q29" s="213"/>
    </row>
    <row r="30" spans="1:18">
      <c r="A30" s="20" t="s">
        <v>160</v>
      </c>
      <c r="D30" s="139"/>
      <c r="E30" s="139"/>
      <c r="F30" s="122"/>
      <c r="G30" s="122"/>
      <c r="K30" s="207"/>
      <c r="L30" s="207" t="s">
        <v>385</v>
      </c>
      <c r="M30" s="207"/>
      <c r="N30" s="207"/>
      <c r="O30" s="207"/>
      <c r="P30" s="213"/>
      <c r="Q30" s="213"/>
    </row>
    <row r="31" spans="1:18">
      <c r="A31" t="s">
        <v>140</v>
      </c>
      <c r="D31" s="195" t="s">
        <v>368</v>
      </c>
      <c r="E31" s="195" t="s">
        <v>368</v>
      </c>
      <c r="F31" s="192">
        <f>'C'!O11</f>
        <v>24.951972555746142</v>
      </c>
      <c r="G31" s="192">
        <f>'C'!P11</f>
        <v>29.596673596673593</v>
      </c>
      <c r="H31" s="92" t="s">
        <v>149</v>
      </c>
      <c r="I31" s="92"/>
      <c r="K31" s="208"/>
      <c r="L31" s="208"/>
      <c r="M31" s="208"/>
      <c r="N31" s="208"/>
      <c r="O31" s="208"/>
      <c r="P31" s="213"/>
      <c r="Q31" s="213"/>
    </row>
    <row r="32" spans="1:18">
      <c r="A32" s="259" t="s">
        <v>162</v>
      </c>
      <c r="B32" s="259"/>
      <c r="C32" s="259"/>
      <c r="D32" s="195" t="s">
        <v>367</v>
      </c>
      <c r="E32" s="195" t="s">
        <v>367</v>
      </c>
      <c r="F32" s="196">
        <f>'C'!K72</f>
        <v>0.21367214605316678</v>
      </c>
      <c r="G32" s="196">
        <f>'C'!L72</f>
        <v>0.17056229430246977</v>
      </c>
      <c r="H32" s="95" t="s">
        <v>212</v>
      </c>
      <c r="I32" s="92"/>
      <c r="K32" s="208"/>
      <c r="L32" s="207" t="s">
        <v>386</v>
      </c>
      <c r="M32" s="208"/>
      <c r="N32" s="208"/>
      <c r="O32" s="208"/>
      <c r="P32" s="213"/>
      <c r="Q32" s="213"/>
    </row>
    <row r="33" spans="1:17">
      <c r="A33" s="48" t="s">
        <v>156</v>
      </c>
      <c r="D33" s="141"/>
      <c r="E33" s="141"/>
      <c r="F33" s="141"/>
      <c r="G33" s="141"/>
      <c r="H33" s="93" t="s">
        <v>157</v>
      </c>
      <c r="I33" s="92"/>
      <c r="K33" s="208"/>
      <c r="L33" s="207" t="s">
        <v>387</v>
      </c>
      <c r="M33" s="208"/>
      <c r="N33" s="208"/>
      <c r="O33" s="208"/>
      <c r="P33" s="213"/>
      <c r="Q33" s="213"/>
    </row>
    <row r="34" spans="1:17">
      <c r="D34" s="141"/>
      <c r="E34" s="141"/>
      <c r="F34" s="141"/>
      <c r="G34" s="141"/>
      <c r="K34" s="208"/>
      <c r="L34" s="207" t="s">
        <v>388</v>
      </c>
      <c r="M34" s="208"/>
      <c r="N34" s="208"/>
      <c r="O34" s="208"/>
      <c r="P34" s="213"/>
      <c r="Q34" s="213"/>
    </row>
    <row r="35" spans="1:17">
      <c r="A35" s="20" t="s">
        <v>228</v>
      </c>
      <c r="D35" s="139"/>
      <c r="E35" s="139"/>
      <c r="F35" s="122"/>
      <c r="G35" s="122"/>
      <c r="K35" s="208"/>
      <c r="L35" s="207" t="s">
        <v>389</v>
      </c>
      <c r="M35" s="208"/>
      <c r="N35" s="208"/>
      <c r="O35" s="208"/>
      <c r="P35" s="213"/>
      <c r="Q35" s="213"/>
    </row>
    <row r="36" spans="1:17">
      <c r="A36" s="258" t="s">
        <v>96</v>
      </c>
      <c r="B36" s="258"/>
      <c r="C36" s="258"/>
      <c r="D36" s="200">
        <f>W!B37</f>
        <v>24.11</v>
      </c>
      <c r="E36" s="198"/>
      <c r="F36" s="199">
        <f>'C'!B37</f>
        <v>18.11</v>
      </c>
      <c r="G36" s="201"/>
      <c r="H36" s="92" t="s">
        <v>149</v>
      </c>
      <c r="I36" s="92"/>
      <c r="K36" s="208"/>
      <c r="L36" s="212" t="s">
        <v>390</v>
      </c>
      <c r="M36" s="208"/>
      <c r="N36" s="208"/>
      <c r="O36" s="208"/>
      <c r="P36" s="213"/>
      <c r="Q36" s="213"/>
    </row>
    <row r="37" spans="1:17">
      <c r="A37" s="99" t="s">
        <v>97</v>
      </c>
      <c r="B37" s="98"/>
      <c r="C37" s="98"/>
      <c r="D37" s="197">
        <f>W!B38</f>
        <v>0.32</v>
      </c>
      <c r="E37" s="198"/>
      <c r="F37" s="199">
        <f>'C'!B38</f>
        <v>0.78</v>
      </c>
      <c r="G37" s="201"/>
      <c r="H37" s="92" t="s">
        <v>149</v>
      </c>
      <c r="I37" s="92"/>
      <c r="K37" s="208"/>
      <c r="L37" s="208"/>
      <c r="M37" s="208"/>
      <c r="N37" s="208"/>
      <c r="O37" s="208"/>
      <c r="P37" s="213"/>
      <c r="Q37" s="213"/>
    </row>
    <row r="38" spans="1:17">
      <c r="A38" s="258" t="s">
        <v>365</v>
      </c>
      <c r="B38" s="258"/>
      <c r="C38" s="258"/>
      <c r="D38" s="197">
        <f>W!B88</f>
        <v>3.1063342969953989</v>
      </c>
      <c r="E38" s="198"/>
      <c r="F38" s="199">
        <f>'C'!B91</f>
        <v>2.6113835296206425</v>
      </c>
      <c r="G38" s="201"/>
      <c r="H38" s="92" t="s">
        <v>149</v>
      </c>
      <c r="I38" s="92"/>
      <c r="K38" s="208"/>
      <c r="L38" s="212" t="s">
        <v>391</v>
      </c>
      <c r="M38" s="208"/>
      <c r="N38" s="208"/>
      <c r="O38" s="208"/>
      <c r="P38" s="213"/>
      <c r="Q38" s="213"/>
    </row>
    <row r="39" spans="1:17">
      <c r="A39" s="48" t="s">
        <v>156</v>
      </c>
      <c r="D39" s="141"/>
      <c r="E39" s="141"/>
      <c r="F39" s="141"/>
      <c r="G39" s="141"/>
      <c r="H39" s="93" t="s">
        <v>157</v>
      </c>
      <c r="I39" s="92"/>
      <c r="K39" s="208"/>
      <c r="L39" s="212" t="s">
        <v>392</v>
      </c>
      <c r="M39" s="208"/>
      <c r="N39" s="208"/>
      <c r="O39" s="208"/>
      <c r="P39" s="213"/>
      <c r="Q39" s="213"/>
    </row>
    <row r="40" spans="1:17">
      <c r="A40" s="48"/>
      <c r="D40" s="141"/>
      <c r="E40" s="141"/>
      <c r="F40" s="141"/>
      <c r="G40" s="141"/>
      <c r="H40" s="93"/>
      <c r="I40" s="92"/>
      <c r="K40" s="208"/>
      <c r="L40" s="212"/>
      <c r="M40" s="208"/>
      <c r="N40" s="208"/>
      <c r="O40" s="208"/>
      <c r="P40" s="213"/>
      <c r="Q40" s="213"/>
    </row>
    <row r="41" spans="1:17">
      <c r="A41" s="48" t="s">
        <v>395</v>
      </c>
      <c r="D41" s="141"/>
      <c r="E41" s="217"/>
      <c r="F41" s="141"/>
      <c r="G41" s="217"/>
      <c r="H41" s="93"/>
      <c r="I41" s="92"/>
      <c r="K41" s="208"/>
      <c r="L41" s="212"/>
      <c r="M41" s="208"/>
      <c r="N41" s="208"/>
      <c r="O41" s="208"/>
      <c r="P41" s="213"/>
      <c r="Q41" s="213"/>
    </row>
    <row r="42" spans="1:17">
      <c r="A42" s="98" t="s">
        <v>396</v>
      </c>
      <c r="B42" s="98"/>
      <c r="C42" s="98"/>
      <c r="D42" s="215">
        <f>W!H108</f>
        <v>0.87925617184995197</v>
      </c>
      <c r="E42" s="215">
        <f>W!I108</f>
        <v>1.2150419056021173</v>
      </c>
      <c r="F42" s="216">
        <f>'C'!H111</f>
        <v>0.95298655269467325</v>
      </c>
      <c r="G42" s="216">
        <f>'C'!I111</f>
        <v>1.1435146937330343</v>
      </c>
      <c r="H42" s="92" t="s">
        <v>148</v>
      </c>
      <c r="I42" s="92"/>
      <c r="K42" s="208"/>
      <c r="L42" s="212"/>
      <c r="M42" s="208"/>
      <c r="N42" s="208"/>
      <c r="O42" s="208"/>
      <c r="P42" s="213"/>
      <c r="Q42" s="213"/>
    </row>
    <row r="43" spans="1:17">
      <c r="A43" s="98" t="s">
        <v>397</v>
      </c>
      <c r="B43" s="98"/>
      <c r="C43" s="98"/>
      <c r="D43" s="215">
        <f>W!H120</f>
        <v>3.1594470046082952</v>
      </c>
      <c r="E43" s="215">
        <f>W!I120</f>
        <v>1.7903802404939877</v>
      </c>
      <c r="F43" s="216">
        <f>'C'!H123</f>
        <v>0.28900199159105999</v>
      </c>
      <c r="G43" s="216">
        <f>'C'!I123</f>
        <v>1.2856953290870488</v>
      </c>
      <c r="H43" s="92" t="s">
        <v>149</v>
      </c>
      <c r="I43" s="92"/>
      <c r="K43" s="208"/>
      <c r="L43" s="212"/>
      <c r="M43" s="208"/>
      <c r="N43" s="208"/>
      <c r="O43" s="208"/>
      <c r="P43" s="213"/>
      <c r="Q43" s="213"/>
    </row>
    <row r="44" spans="1:17">
      <c r="A44" s="98"/>
      <c r="B44" s="98"/>
      <c r="C44" s="98"/>
      <c r="D44" s="141"/>
      <c r="E44" s="141"/>
      <c r="F44" s="141"/>
      <c r="G44" s="141"/>
      <c r="H44" s="93" t="s">
        <v>157</v>
      </c>
      <c r="I44" s="92"/>
      <c r="K44" s="208"/>
      <c r="L44" s="212"/>
      <c r="M44" s="208"/>
      <c r="N44" s="208"/>
      <c r="O44" s="208"/>
      <c r="P44" s="213"/>
      <c r="Q44" s="213"/>
    </row>
    <row r="45" spans="1:17">
      <c r="D45" s="141"/>
      <c r="E45" s="141"/>
      <c r="F45" s="141"/>
      <c r="G45" s="141"/>
      <c r="H45" s="92"/>
      <c r="I45" s="92"/>
    </row>
    <row r="46" spans="1:17">
      <c r="A46" s="20" t="s">
        <v>213</v>
      </c>
      <c r="B46" s="119"/>
      <c r="D46" s="142" t="s">
        <v>217</v>
      </c>
      <c r="E46" s="141"/>
      <c r="F46" s="141"/>
      <c r="G46" s="141"/>
      <c r="H46" s="93" t="s">
        <v>157</v>
      </c>
      <c r="I46" s="92"/>
    </row>
    <row r="47" spans="1:17">
      <c r="D47" s="141"/>
      <c r="E47" s="141"/>
      <c r="F47" s="141"/>
      <c r="G47" s="141"/>
    </row>
    <row r="48" spans="1:17">
      <c r="A48" s="20" t="s">
        <v>164</v>
      </c>
      <c r="D48" s="139"/>
      <c r="E48" s="139"/>
      <c r="F48" s="122"/>
      <c r="G48" s="122"/>
    </row>
    <row r="49" spans="1:8">
      <c r="A49" t="s">
        <v>165</v>
      </c>
      <c r="D49" s="193">
        <f>D18</f>
        <v>2.6243080831058505E-2</v>
      </c>
      <c r="E49" s="193"/>
      <c r="F49" s="194">
        <f>F18</f>
        <v>3.0031737938112653E-2</v>
      </c>
      <c r="G49" s="124"/>
      <c r="H49" s="92" t="s">
        <v>211</v>
      </c>
    </row>
    <row r="50" spans="1:8">
      <c r="A50" t="s">
        <v>166</v>
      </c>
      <c r="D50" s="189">
        <f>W!K58</f>
        <v>3.0196952513156998</v>
      </c>
      <c r="E50" s="189"/>
      <c r="F50" s="190">
        <f>'C'!K59</f>
        <v>2.4387741680915425</v>
      </c>
      <c r="G50" s="123"/>
      <c r="H50" s="92" t="s">
        <v>149</v>
      </c>
    </row>
    <row r="51" spans="1:8">
      <c r="A51" s="259" t="s">
        <v>167</v>
      </c>
      <c r="B51" s="259"/>
      <c r="C51" s="259"/>
      <c r="D51" s="189">
        <f>W!K72</f>
        <v>1.6328653966362303</v>
      </c>
      <c r="E51" s="189"/>
      <c r="F51" s="190">
        <f>'C'!K74</f>
        <v>1.928657083557537</v>
      </c>
      <c r="G51" s="123"/>
      <c r="H51" s="95" t="s">
        <v>212</v>
      </c>
    </row>
    <row r="52" spans="1:8">
      <c r="A52" s="259" t="s">
        <v>170</v>
      </c>
      <c r="B52" s="259"/>
      <c r="C52" s="259"/>
      <c r="D52" s="189">
        <f>W!B89</f>
        <v>0.3219228532380593</v>
      </c>
      <c r="E52" s="189"/>
      <c r="F52" s="190">
        <f>'C'!B92</f>
        <v>0.3829387712134612</v>
      </c>
      <c r="G52" s="123"/>
      <c r="H52" s="92" t="s">
        <v>149</v>
      </c>
    </row>
    <row r="53" spans="1:8">
      <c r="A53" t="s">
        <v>173</v>
      </c>
      <c r="D53" s="202">
        <f>D49*D50*D51*D52</f>
        <v>4.1656245869614521E-2</v>
      </c>
      <c r="E53" s="203"/>
      <c r="F53" s="204">
        <f>F49*F50*F51*F52</f>
        <v>5.4092419554297499E-2</v>
      </c>
      <c r="G53" s="125"/>
      <c r="H53" s="92" t="s">
        <v>149</v>
      </c>
    </row>
    <row r="54" spans="1:8">
      <c r="A54" s="258" t="s">
        <v>96</v>
      </c>
      <c r="B54" s="258"/>
      <c r="C54" s="258"/>
      <c r="D54" s="189">
        <f>D36</f>
        <v>24.11</v>
      </c>
      <c r="E54" s="189"/>
      <c r="F54" s="190">
        <f>F36</f>
        <v>18.11</v>
      </c>
      <c r="G54" s="123"/>
      <c r="H54" s="95"/>
    </row>
    <row r="55" spans="1:8">
      <c r="A55" t="s">
        <v>369</v>
      </c>
      <c r="D55" s="189">
        <f>1/D53</f>
        <v>24.006003880667365</v>
      </c>
      <c r="E55" s="189"/>
      <c r="F55" s="190">
        <f>1/F53</f>
        <v>18.486878720524022</v>
      </c>
      <c r="G55" s="122"/>
      <c r="H55" s="95" t="s">
        <v>370</v>
      </c>
    </row>
    <row r="56" spans="1:8">
      <c r="D56" s="28"/>
      <c r="E56" s="28"/>
      <c r="F56" s="28"/>
      <c r="H56" s="95" t="s">
        <v>377</v>
      </c>
    </row>
    <row r="57" spans="1:8">
      <c r="A57" s="20" t="s">
        <v>214</v>
      </c>
    </row>
    <row r="58" spans="1:8">
      <c r="A58" t="s">
        <v>218</v>
      </c>
    </row>
    <row r="60" spans="1:8">
      <c r="A60" s="20" t="s">
        <v>232</v>
      </c>
    </row>
    <row r="61" spans="1:8">
      <c r="A61" t="s">
        <v>222</v>
      </c>
      <c r="E61" t="s">
        <v>223</v>
      </c>
    </row>
    <row r="62" spans="1:8">
      <c r="E62" t="s">
        <v>225</v>
      </c>
    </row>
    <row r="63" spans="1:8">
      <c r="E63" t="s">
        <v>226</v>
      </c>
    </row>
    <row r="64" spans="1:8">
      <c r="E64" t="s">
        <v>227</v>
      </c>
    </row>
    <row r="65" spans="1:5">
      <c r="E65" t="s">
        <v>229</v>
      </c>
    </row>
    <row r="66" spans="1:5">
      <c r="A66" t="s">
        <v>230</v>
      </c>
    </row>
    <row r="67" spans="1:5">
      <c r="A67" t="s">
        <v>231</v>
      </c>
    </row>
  </sheetData>
  <mergeCells count="27">
    <mergeCell ref="A54:C54"/>
    <mergeCell ref="A32:C32"/>
    <mergeCell ref="A52:C52"/>
    <mergeCell ref="A36:C36"/>
    <mergeCell ref="A51:C51"/>
    <mergeCell ref="A19:C19"/>
    <mergeCell ref="A20:C20"/>
    <mergeCell ref="A24:C24"/>
    <mergeCell ref="A38:C38"/>
    <mergeCell ref="J2:N2"/>
    <mergeCell ref="J4:K4"/>
    <mergeCell ref="J5:K5"/>
    <mergeCell ref="J6:K6"/>
    <mergeCell ref="F3:G3"/>
    <mergeCell ref="D2:E2"/>
    <mergeCell ref="F2:G2"/>
    <mergeCell ref="D3:E3"/>
    <mergeCell ref="J7:K7"/>
    <mergeCell ref="J8:K8"/>
    <mergeCell ref="J10:K10"/>
    <mergeCell ref="A27:C27"/>
    <mergeCell ref="J17:K17"/>
    <mergeCell ref="J18:K18"/>
    <mergeCell ref="J9:K9"/>
    <mergeCell ref="J16:K16"/>
    <mergeCell ref="J13:K13"/>
    <mergeCell ref="A18:C18"/>
  </mergeCells>
  <phoneticPr fontId="0" type="noConversion"/>
  <hyperlinks>
    <hyperlink ref="L3" r:id="rId1" display="http://finance.yahoo.com/q?s=WAG"/>
    <hyperlink ref="N3" r:id="rId2" display="http://finance.yahoo.com/q?s=RAD"/>
    <hyperlink ref="O3" r:id="rId3" display="http://finance.yahoo.com/q?s=WMT"/>
    <hyperlink ref="P3" r:id="rId4" display="http://finance.yahoo.com/q/in?s=WAG"/>
    <hyperlink ref="J16" r:id="rId5" display="http://finance.yahoo.com/q?s=RAD"/>
    <hyperlink ref="J17" r:id="rId6" display="http://finance.yahoo.com/q?s=WMT"/>
    <hyperlink ref="J18" r:id="rId7" display="http://finance.yahoo.com/q/in?s=WAG"/>
  </hyperlinks>
  <pageMargins left="0.75" right="0.75" top="1" bottom="1" header="0.5" footer="0.5"/>
  <pageSetup orientation="portrait" horizontalDpi="4294967293" verticalDpi="12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</vt:lpstr>
      <vt:lpstr>C</vt:lpstr>
      <vt:lpstr>Profiles</vt:lpstr>
      <vt:lpstr>Z Score</vt:lpstr>
      <vt:lpstr>Compare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Livingstone</dc:creator>
  <cp:lastModifiedBy>samsung</cp:lastModifiedBy>
  <dcterms:created xsi:type="dcterms:W3CDTF">2005-11-30T21:33:35Z</dcterms:created>
  <dcterms:modified xsi:type="dcterms:W3CDTF">2010-07-27T20:09:59Z</dcterms:modified>
</cp:coreProperties>
</file>