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7260" firstSheet="1" activeTab="1"/>
  </bookViews>
  <sheets>
    <sheet name="Recovered_Sheet1" sheetId="1" state="veryHidden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</sheets>
  <definedNames/>
  <calcPr fullCalcOnLoad="1"/>
</workbook>
</file>

<file path=xl/sharedStrings.xml><?xml version="1.0" encoding="utf-8"?>
<sst xmlns="http://schemas.openxmlformats.org/spreadsheetml/2006/main" count="52" uniqueCount="50">
  <si>
    <t>Omni Services</t>
  </si>
  <si>
    <t>Assumptions</t>
  </si>
  <si>
    <t>After</t>
  </si>
  <si>
    <t>Initial Sales (1979)</t>
  </si>
  <si>
    <t>Sales growth</t>
  </si>
  <si>
    <t>Profit Margin</t>
  </si>
  <si>
    <t>Incremental WC Investment</t>
  </si>
  <si>
    <t>Corporate Tax Rate</t>
  </si>
  <si>
    <t>Cost of Capital (WACC)</t>
  </si>
  <si>
    <t>Cash Flow Forecasts (WACC Method)</t>
  </si>
  <si>
    <t>Year</t>
  </si>
  <si>
    <t>Sales</t>
  </si>
  <si>
    <t>Operating Profit *</t>
  </si>
  <si>
    <t>Interest Expense (@ 15%)</t>
  </si>
  <si>
    <t>Income Taxes</t>
  </si>
  <si>
    <t>EBIAT</t>
  </si>
  <si>
    <t>WC Investment</t>
  </si>
  <si>
    <t>Free Cash Flows</t>
  </si>
  <si>
    <t>Residual Value</t>
  </si>
  <si>
    <t>Total FCF</t>
  </si>
  <si>
    <t>PV of Total FCF</t>
  </si>
  <si>
    <t>PV of Forecasted Flows</t>
  </si>
  <si>
    <t>Add Marketable Securities</t>
  </si>
  <si>
    <t>Less Debt</t>
  </si>
  <si>
    <t>Less Accrued Expenses</t>
  </si>
  <si>
    <t>Estimated Shareholder Value</t>
  </si>
  <si>
    <t>Number of Shares</t>
  </si>
  <si>
    <t>Estimated Value per Share</t>
  </si>
  <si>
    <t xml:space="preserve">* Depreciation of $1000 per year is included to obtain operating profit.  </t>
  </si>
  <si>
    <t xml:space="preserve">   Furthermore, Depreciation is assumed to be equal to Fixed Asset Investments</t>
  </si>
  <si>
    <t>Cost of Capital Calculations</t>
  </si>
  <si>
    <t>Rf</t>
  </si>
  <si>
    <t>Rm-Rf</t>
  </si>
  <si>
    <t>Beta</t>
  </si>
  <si>
    <t>Comps</t>
  </si>
  <si>
    <t>Rentex</t>
  </si>
  <si>
    <t>Servisco</t>
  </si>
  <si>
    <t>Means Services</t>
  </si>
  <si>
    <t>NSI</t>
  </si>
  <si>
    <t>Unitog</t>
  </si>
  <si>
    <t>Tax Rate</t>
  </si>
  <si>
    <t>D/E</t>
  </si>
  <si>
    <t>Unlevered</t>
  </si>
  <si>
    <t>Ind Avg</t>
  </si>
  <si>
    <t>Means/Rentex</t>
  </si>
  <si>
    <t>Omni</t>
  </si>
  <si>
    <t>Ke</t>
  </si>
  <si>
    <t>Kd</t>
  </si>
  <si>
    <t>WACC</t>
  </si>
  <si>
    <t>D/TC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</si>
</sst>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0000000000%"/>
    <numFmt numFmtId="169" formatCode="0.0000000000000000%"/>
    <numFmt numFmtId="170" formatCode="0.00000000000000%"/>
    <numFmt numFmtId="171" formatCode="0.0000000000000%"/>
    <numFmt numFmtId="172" formatCode="0.000000000000%"/>
    <numFmt numFmtId="173" formatCode="0.00000000000%"/>
    <numFmt numFmtId="174" formatCode="0.0000000000%"/>
    <numFmt numFmtId="175" formatCode="0.000000000%"/>
    <numFmt numFmtId="176" formatCode="0.00000000%"/>
    <numFmt numFmtId="177" formatCode="0.0000000%"/>
    <numFmt numFmtId="178" formatCode="0.000000%"/>
    <numFmt numFmtId="179" formatCode="0.00000%"/>
    <numFmt numFmtId="180" formatCode="0.0000%"/>
    <numFmt numFmtId="181" formatCode="0.000%"/>
    <numFmt numFmtId="182" formatCode="0.0%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6" fillId="2" borderId="0" applyNumberFormat="0" applyBorder="0" applyAlignment="0" applyProtection="0"/>
    <xf numFmtId="10" fontId="6" fillId="3" borderId="1" applyNumberFormat="0" applyBorder="0" applyAlignment="0" applyProtection="0"/>
    <xf numFmtId="164" fontId="7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3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4" xfId="0" applyNumberFormat="1" applyBorder="1" applyAlignment="1">
      <alignment/>
    </xf>
    <xf numFmtId="1" fontId="0" fillId="0" borderId="3" xfId="0" applyNumberFormat="1" applyBorder="1" applyAlignment="1">
      <alignment/>
    </xf>
    <xf numFmtId="0" fontId="1" fillId="0" borderId="2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1" fontId="0" fillId="0" borderId="0" xfId="0" applyNumberFormat="1" applyBorder="1" applyAlignment="1">
      <alignment/>
    </xf>
    <xf numFmtId="0" fontId="4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9" fontId="10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0" fontId="9" fillId="0" borderId="5" xfId="0" applyFont="1" applyBorder="1" applyAlignment="1">
      <alignment horizontal="center" vertical="top" wrapText="1"/>
    </xf>
    <xf numFmtId="10" fontId="10" fillId="0" borderId="0" xfId="0" applyNumberFormat="1" applyFont="1" applyAlignment="1">
      <alignment/>
    </xf>
    <xf numFmtId="9" fontId="10" fillId="0" borderId="0" xfId="22" applyFont="1" applyAlignment="1">
      <alignment/>
    </xf>
    <xf numFmtId="43" fontId="0" fillId="0" borderId="0" xfId="15" applyAlignment="1">
      <alignment/>
    </xf>
    <xf numFmtId="182" fontId="10" fillId="0" borderId="0" xfId="22" applyNumberFormat="1" applyFont="1" applyAlignment="1">
      <alignment/>
    </xf>
    <xf numFmtId="182" fontId="0" fillId="0" borderId="0" xfId="22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Percent" xfId="22"/>
    <cellStyle name="Percent [2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27.140625" style="0" customWidth="1"/>
  </cols>
  <sheetData>
    <row r="1" ht="18">
      <c r="A1" s="12" t="s">
        <v>0</v>
      </c>
    </row>
    <row r="3" spans="1:7" ht="16.5" thickBot="1">
      <c r="A3" s="1" t="s">
        <v>1</v>
      </c>
      <c r="B3" s="2">
        <v>80</v>
      </c>
      <c r="C3" s="2">
        <v>81</v>
      </c>
      <c r="D3" s="2">
        <v>82</v>
      </c>
      <c r="E3" s="2">
        <v>83</v>
      </c>
      <c r="F3" s="2">
        <v>84</v>
      </c>
      <c r="G3" s="9" t="s">
        <v>2</v>
      </c>
    </row>
    <row r="5" spans="1:2" ht="12.75">
      <c r="A5" t="s">
        <v>3</v>
      </c>
      <c r="B5">
        <v>20178</v>
      </c>
    </row>
    <row r="6" spans="1:7" ht="12.75">
      <c r="A6" t="s">
        <v>4</v>
      </c>
      <c r="B6" s="3">
        <v>0.15</v>
      </c>
      <c r="C6" s="3">
        <v>0.15</v>
      </c>
      <c r="D6" s="3">
        <v>0.15</v>
      </c>
      <c r="E6" s="3">
        <v>0.15</v>
      </c>
      <c r="F6" s="3">
        <v>0.15</v>
      </c>
      <c r="G6" s="3">
        <v>0.11</v>
      </c>
    </row>
    <row r="7" spans="1:7" ht="12.75">
      <c r="A7" t="s">
        <v>5</v>
      </c>
      <c r="B7" s="3">
        <v>0.12</v>
      </c>
      <c r="C7" s="3">
        <v>0.12</v>
      </c>
      <c r="D7" s="3">
        <v>0.12</v>
      </c>
      <c r="E7" s="3">
        <v>0.12</v>
      </c>
      <c r="F7" s="3">
        <v>0.12</v>
      </c>
      <c r="G7" s="3">
        <v>0.12</v>
      </c>
    </row>
    <row r="8" spans="1:7" ht="12.75">
      <c r="A8" t="s">
        <v>6</v>
      </c>
      <c r="B8" s="3">
        <v>0.05</v>
      </c>
      <c r="C8" s="3">
        <v>0.05</v>
      </c>
      <c r="D8" s="3">
        <v>0.05</v>
      </c>
      <c r="E8" s="3">
        <v>0.05</v>
      </c>
      <c r="F8" s="3">
        <v>0.05</v>
      </c>
      <c r="G8" s="3">
        <v>0.05</v>
      </c>
    </row>
    <row r="9" spans="1:7" ht="12.75">
      <c r="A9" t="s">
        <v>7</v>
      </c>
      <c r="B9" s="3">
        <v>0.45</v>
      </c>
      <c r="C9" s="3">
        <v>0.45</v>
      </c>
      <c r="D9" s="3">
        <v>0.45</v>
      </c>
      <c r="E9" s="3">
        <v>0.45</v>
      </c>
      <c r="F9" s="3">
        <v>0.45</v>
      </c>
      <c r="G9" s="3">
        <v>0.45</v>
      </c>
    </row>
    <row r="10" spans="1:7" ht="12.75">
      <c r="A10" s="10" t="s">
        <v>8</v>
      </c>
      <c r="B10" s="3">
        <v>0.13</v>
      </c>
      <c r="C10" s="3">
        <v>0.13</v>
      </c>
      <c r="D10" s="3">
        <v>0.13</v>
      </c>
      <c r="E10" s="3">
        <v>0.13</v>
      </c>
      <c r="F10" s="3">
        <v>0.13</v>
      </c>
      <c r="G10" s="3">
        <v>0.13</v>
      </c>
    </row>
    <row r="12" ht="15.75">
      <c r="A12" s="1" t="s">
        <v>9</v>
      </c>
    </row>
    <row r="13" spans="2:7" ht="12.75">
      <c r="B13">
        <v>1</v>
      </c>
      <c r="C13">
        <v>2</v>
      </c>
      <c r="D13">
        <v>3</v>
      </c>
      <c r="E13">
        <v>4</v>
      </c>
      <c r="F13">
        <v>5</v>
      </c>
      <c r="G13">
        <v>6</v>
      </c>
    </row>
    <row r="14" spans="1:7" ht="13.5" thickBot="1">
      <c r="A14" t="s">
        <v>10</v>
      </c>
      <c r="B14" s="2">
        <v>80</v>
      </c>
      <c r="C14" s="2">
        <v>81</v>
      </c>
      <c r="D14" s="2">
        <v>82</v>
      </c>
      <c r="E14" s="2">
        <v>83</v>
      </c>
      <c r="F14" s="2">
        <v>84</v>
      </c>
      <c r="G14" s="2" t="s">
        <v>2</v>
      </c>
    </row>
    <row r="15" spans="1:7" ht="12.75">
      <c r="A15" t="s">
        <v>11</v>
      </c>
      <c r="B15" s="6">
        <f>+B5*(1+B6)</f>
        <v>23204.699999999997</v>
      </c>
      <c r="C15" s="6">
        <f>+B15*(1+C6)</f>
        <v>26685.404999999995</v>
      </c>
      <c r="D15" s="6">
        <f>+C15*(1+D6)</f>
        <v>30688.215749999992</v>
      </c>
      <c r="E15" s="6">
        <f>+D15*(1+E6)</f>
        <v>35291.44811249999</v>
      </c>
      <c r="F15" s="6">
        <f>+E15*(1+F6)</f>
        <v>40585.165329374984</v>
      </c>
      <c r="G15" s="6">
        <f>+F15*(1+G6)</f>
        <v>45049.533515606236</v>
      </c>
    </row>
    <row r="16" spans="1:7" ht="12.75">
      <c r="A16" s="10" t="s">
        <v>12</v>
      </c>
      <c r="B16" s="6">
        <f>+B15*B7</f>
        <v>2784.5639999999994</v>
      </c>
      <c r="C16" s="6">
        <f aca="true" t="shared" si="0" ref="B16:G16">+C15*C7</f>
        <v>3202.2485999999994</v>
      </c>
      <c r="D16" s="6">
        <f t="shared" si="0"/>
        <v>3682.585889999999</v>
      </c>
      <c r="E16" s="6">
        <f t="shared" si="0"/>
        <v>4234.973773499998</v>
      </c>
      <c r="F16" s="6">
        <f t="shared" si="0"/>
        <v>4870.219839524998</v>
      </c>
      <c r="G16" s="6">
        <f t="shared" si="0"/>
        <v>5405.944021872748</v>
      </c>
    </row>
    <row r="17" spans="1:7" ht="12.75">
      <c r="A17" t="s">
        <v>13</v>
      </c>
      <c r="B17" s="6">
        <f>+$B$27*0.15</f>
        <v>461.25</v>
      </c>
      <c r="C17" s="6">
        <f aca="true" t="shared" si="1" ref="B17:G17">+$B$27*0.15</f>
        <v>461.25</v>
      </c>
      <c r="D17" s="6">
        <f t="shared" si="1"/>
        <v>461.25</v>
      </c>
      <c r="E17" s="6">
        <f t="shared" si="1"/>
        <v>461.25</v>
      </c>
      <c r="F17" s="6">
        <f t="shared" si="1"/>
        <v>461.25</v>
      </c>
      <c r="G17" s="6">
        <f t="shared" si="1"/>
        <v>461.25</v>
      </c>
    </row>
    <row r="18" spans="1:7" ht="12.75">
      <c r="A18" t="s">
        <v>14</v>
      </c>
      <c r="B18" s="7">
        <f aca="true" t="shared" si="2" ref="B18:G18">+B9*B16</f>
        <v>1253.0537999999997</v>
      </c>
      <c r="C18" s="7">
        <f t="shared" si="2"/>
        <v>1441.0118699999998</v>
      </c>
      <c r="D18" s="7">
        <f t="shared" si="2"/>
        <v>1657.1636504999994</v>
      </c>
      <c r="E18" s="7">
        <f t="shared" si="2"/>
        <v>1905.7381980749992</v>
      </c>
      <c r="F18" s="7">
        <f t="shared" si="2"/>
        <v>2191.598927786249</v>
      </c>
      <c r="G18" s="7">
        <f t="shared" si="2"/>
        <v>2432.6748098427365</v>
      </c>
    </row>
    <row r="19" spans="1:7" ht="12.75">
      <c r="A19" t="s">
        <v>15</v>
      </c>
      <c r="B19" s="6">
        <f aca="true" t="shared" si="3" ref="B19:G19">+B16-B17-B18</f>
        <v>1070.2601999999997</v>
      </c>
      <c r="C19" s="6">
        <f t="shared" si="3"/>
        <v>1299.9867299999996</v>
      </c>
      <c r="D19" s="6">
        <f t="shared" si="3"/>
        <v>1564.1722394999995</v>
      </c>
      <c r="E19" s="6">
        <f t="shared" si="3"/>
        <v>1867.9855754249988</v>
      </c>
      <c r="F19" s="6">
        <f t="shared" si="3"/>
        <v>2217.370911738749</v>
      </c>
      <c r="G19" s="6">
        <f t="shared" si="3"/>
        <v>2512.019212030011</v>
      </c>
    </row>
    <row r="20" spans="1:7" ht="12.75">
      <c r="A20" t="s">
        <v>16</v>
      </c>
      <c r="B20" s="7">
        <f>+(B15-B5)*B8</f>
        <v>151.33499999999987</v>
      </c>
      <c r="C20" s="7">
        <f>+(C15-B15)*C8</f>
        <v>174.0352499999999</v>
      </c>
      <c r="D20" s="7">
        <f>+(D15-C15)*D8</f>
        <v>200.14053749999985</v>
      </c>
      <c r="E20" s="7">
        <f>+(E15-D15)*E8</f>
        <v>230.1616181249998</v>
      </c>
      <c r="F20" s="7">
        <f>+(F15-E15)*F8</f>
        <v>264.6858608437498</v>
      </c>
      <c r="G20" s="7">
        <f>+(G15-F15)*G8</f>
        <v>223.2184093115626</v>
      </c>
    </row>
    <row r="21" spans="1:7" ht="12.75">
      <c r="A21" t="s">
        <v>17</v>
      </c>
      <c r="B21" s="6">
        <f aca="true" t="shared" si="4" ref="B21:G21">+B19-B20</f>
        <v>918.9251999999999</v>
      </c>
      <c r="C21" s="6">
        <f t="shared" si="4"/>
        <v>1125.9514799999997</v>
      </c>
      <c r="D21" s="6">
        <f t="shared" si="4"/>
        <v>1364.0317019999995</v>
      </c>
      <c r="E21" s="6">
        <f t="shared" si="4"/>
        <v>1637.8239572999992</v>
      </c>
      <c r="F21" s="6">
        <f t="shared" si="4"/>
        <v>1952.685050894999</v>
      </c>
      <c r="G21" s="6">
        <f t="shared" si="4"/>
        <v>2288.8008027184487</v>
      </c>
    </row>
    <row r="22" spans="1:7" ht="12.75">
      <c r="A22" t="s">
        <v>18</v>
      </c>
      <c r="B22" s="7"/>
      <c r="C22" s="7"/>
      <c r="D22" s="7"/>
      <c r="E22" s="7"/>
      <c r="F22" s="7">
        <f>+F21/(G10-G6)</f>
        <v>97634.25254474994</v>
      </c>
      <c r="G22" s="6"/>
    </row>
    <row r="23" spans="1:7" ht="12.75">
      <c r="A23" t="s">
        <v>19</v>
      </c>
      <c r="B23" s="6">
        <f>+B21+B22</f>
        <v>918.9251999999999</v>
      </c>
      <c r="C23" s="6">
        <f>+C21+C22</f>
        <v>1125.9514799999997</v>
      </c>
      <c r="D23" s="6">
        <f>+D21+D22</f>
        <v>1364.0317019999995</v>
      </c>
      <c r="E23" s="6">
        <f>+E21+E22</f>
        <v>1637.8239572999992</v>
      </c>
      <c r="F23" s="6">
        <f>+F21+F22</f>
        <v>99586.93759564494</v>
      </c>
      <c r="G23" s="6"/>
    </row>
    <row r="24" spans="1:7" ht="12.75">
      <c r="A24" t="s">
        <v>20</v>
      </c>
      <c r="B24" s="6">
        <f>+B23/(1+B10)^B13</f>
        <v>813.2081415929204</v>
      </c>
      <c r="C24" s="6">
        <f>+C23/(1+C10)^C13</f>
        <v>881.7851672018169</v>
      </c>
      <c r="D24" s="6">
        <f>+D23/(1+D10)^D13</f>
        <v>945.3423924230212</v>
      </c>
      <c r="E24" s="6">
        <f>+E23/(1+E10)^E13</f>
        <v>1004.5081056540375</v>
      </c>
      <c r="F24" s="6">
        <f>+F23/(1+F10)^F13</f>
        <v>54051.799875793324</v>
      </c>
      <c r="G24" s="6"/>
    </row>
    <row r="25" spans="1:7" ht="13.5" thickBot="1">
      <c r="A25" t="s">
        <v>21</v>
      </c>
      <c r="B25" s="8">
        <f>SUM(B24:F24)</f>
        <v>57696.64368266512</v>
      </c>
      <c r="C25" s="6"/>
      <c r="D25" s="6"/>
      <c r="E25" s="6"/>
      <c r="F25" s="6"/>
      <c r="G25" s="6"/>
    </row>
    <row r="26" spans="1:7" ht="13.5" thickTop="1">
      <c r="A26" s="10" t="s">
        <v>22</v>
      </c>
      <c r="B26" s="6">
        <v>500</v>
      </c>
      <c r="C26" s="6"/>
      <c r="D26" s="6"/>
      <c r="E26" s="6"/>
      <c r="F26" s="6"/>
      <c r="G26" s="6"/>
    </row>
    <row r="27" spans="1:7" ht="12.75">
      <c r="A27" t="s">
        <v>23</v>
      </c>
      <c r="B27" s="11">
        <v>3075</v>
      </c>
      <c r="C27" s="6"/>
      <c r="D27" s="6"/>
      <c r="E27" s="6"/>
      <c r="F27" s="6"/>
      <c r="G27" s="6"/>
    </row>
    <row r="28" spans="1:7" ht="12.75">
      <c r="A28" t="s">
        <v>24</v>
      </c>
      <c r="B28" s="7">
        <v>820</v>
      </c>
      <c r="C28" s="6"/>
      <c r="D28" s="6"/>
      <c r="E28" s="6"/>
      <c r="F28" s="6"/>
      <c r="G28" s="6"/>
    </row>
    <row r="29" spans="1:7" ht="13.5" thickBot="1">
      <c r="A29" t="s">
        <v>25</v>
      </c>
      <c r="B29" s="8">
        <f>+B25+B26-B27-B28</f>
        <v>54301.64368266512</v>
      </c>
      <c r="C29" s="6"/>
      <c r="D29" s="6"/>
      <c r="E29" s="6"/>
      <c r="F29" s="6"/>
      <c r="G29" s="6"/>
    </row>
    <row r="30" spans="1:2" ht="13.5" thickTop="1">
      <c r="A30" t="s">
        <v>26</v>
      </c>
      <c r="B30" s="4">
        <v>600000</v>
      </c>
    </row>
    <row r="31" spans="1:2" ht="13.5" thickBot="1">
      <c r="A31" t="s">
        <v>27</v>
      </c>
      <c r="B31" s="5">
        <f>+B29*1000/B30</f>
        <v>90.50273947110853</v>
      </c>
    </row>
    <row r="32" ht="13.5" thickTop="1"/>
    <row r="34" ht="12.75">
      <c r="A34" s="10" t="s">
        <v>28</v>
      </c>
    </row>
    <row r="35" ht="12.75">
      <c r="A35" s="10" t="s">
        <v>29</v>
      </c>
    </row>
  </sheetData>
  <printOptions horizontalCentered="1" verticalCentered="1"/>
  <pageMargins left="0.75" right="0.75" top="1" bottom="1" header="0.5" footer="0.5"/>
  <pageSetup horizontalDpi="300" verticalDpi="300" orientation="portrait" r:id="rId1"/>
  <headerFooter alignWithMargins="0">
    <oddHeader>&amp;C&amp;F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24"/>
  <sheetViews>
    <sheetView workbookViewId="0" topLeftCell="A1">
      <selection activeCell="C6" sqref="C6"/>
    </sheetView>
  </sheetViews>
  <sheetFormatPr defaultColWidth="9.140625" defaultRowHeight="12.75"/>
  <cols>
    <col min="2" max="2" width="14.140625" style="0" customWidth="1"/>
    <col min="3" max="3" width="11.7109375" style="0" customWidth="1"/>
    <col min="7" max="7" width="10.57421875" style="0" customWidth="1"/>
  </cols>
  <sheetData>
    <row r="1" ht="12.75">
      <c r="B1" t="s">
        <v>30</v>
      </c>
    </row>
    <row r="4" spans="2:3" ht="12.75">
      <c r="B4" t="s">
        <v>31</v>
      </c>
      <c r="C4" s="20">
        <v>0.1275</v>
      </c>
    </row>
    <row r="5" spans="2:3" ht="12.75">
      <c r="B5" t="s">
        <v>32</v>
      </c>
      <c r="C5" s="20">
        <v>0.07</v>
      </c>
    </row>
    <row r="6" spans="2:3" ht="12.75">
      <c r="B6" t="s">
        <v>33</v>
      </c>
      <c r="C6" s="21">
        <f>D24</f>
        <v>1.5601043633154512</v>
      </c>
    </row>
    <row r="7" spans="2:3" ht="12.75">
      <c r="B7" t="s">
        <v>46</v>
      </c>
      <c r="C7" s="3">
        <f>C4+C5*C6</f>
        <v>0.2367073054320816</v>
      </c>
    </row>
    <row r="8" spans="2:3" ht="12.75">
      <c r="B8" t="s">
        <v>47</v>
      </c>
      <c r="C8" s="22">
        <v>0.145</v>
      </c>
    </row>
    <row r="9" spans="2:3" ht="12.75">
      <c r="B9" t="s">
        <v>49</v>
      </c>
      <c r="C9" s="22">
        <v>0.5</v>
      </c>
    </row>
    <row r="10" spans="2:3" ht="12.75">
      <c r="B10" t="s">
        <v>48</v>
      </c>
      <c r="C10" s="23">
        <f>C7*(1-C9)+C8*C9*(1-E24)</f>
        <v>0.1618536527160408</v>
      </c>
    </row>
    <row r="13" spans="2:7" ht="12.75">
      <c r="B13" s="14" t="s">
        <v>34</v>
      </c>
      <c r="C13" s="14"/>
      <c r="D13" s="14" t="s">
        <v>33</v>
      </c>
      <c r="E13" s="14" t="s">
        <v>40</v>
      </c>
      <c r="F13" s="14" t="s">
        <v>41</v>
      </c>
      <c r="G13" s="14" t="s">
        <v>42</v>
      </c>
    </row>
    <row r="14" spans="2:7" ht="12.75">
      <c r="B14" t="s">
        <v>35</v>
      </c>
      <c r="D14" s="15">
        <v>1.61</v>
      </c>
      <c r="E14" s="15">
        <v>0.28</v>
      </c>
      <c r="F14" s="16">
        <v>0.6</v>
      </c>
      <c r="G14">
        <f>D14/((1+(1-E14)*F14))</f>
        <v>1.1243016759776538</v>
      </c>
    </row>
    <row r="15" spans="2:7" ht="12.75">
      <c r="B15" t="s">
        <v>36</v>
      </c>
      <c r="D15" s="15">
        <v>1.24</v>
      </c>
      <c r="E15" s="15">
        <v>0.31</v>
      </c>
      <c r="F15" s="17">
        <v>0.295</v>
      </c>
      <c r="G15">
        <f>D15/((1+(1-E15)*F15))</f>
        <v>1.0302854056748785</v>
      </c>
    </row>
    <row r="16" spans="2:7" ht="12.75">
      <c r="B16" s="13" t="s">
        <v>37</v>
      </c>
      <c r="D16" s="15">
        <v>0.84</v>
      </c>
      <c r="E16" s="15">
        <v>0.34</v>
      </c>
      <c r="F16" s="17">
        <v>0.026</v>
      </c>
      <c r="G16">
        <f>D16/((1+(1-E16)*F16))</f>
        <v>0.82582877816666</v>
      </c>
    </row>
    <row r="17" spans="2:7" ht="12.75">
      <c r="B17" s="13" t="s">
        <v>38</v>
      </c>
      <c r="D17" s="15">
        <v>0.69</v>
      </c>
      <c r="E17" s="15">
        <v>0.32</v>
      </c>
      <c r="F17" s="17">
        <v>0.054</v>
      </c>
      <c r="G17">
        <f>D17/((1+(1-E17)*F17))</f>
        <v>0.6655606142449262</v>
      </c>
    </row>
    <row r="18" spans="2:7" ht="13.5" thickBot="1">
      <c r="B18" s="13" t="s">
        <v>39</v>
      </c>
      <c r="D18" s="18">
        <v>1.23</v>
      </c>
      <c r="E18" s="18">
        <v>0.29</v>
      </c>
      <c r="F18" s="17">
        <v>0.376</v>
      </c>
      <c r="G18">
        <f>D18/((1+(1-E18)*F18))</f>
        <v>0.9708278082970259</v>
      </c>
    </row>
    <row r="19" ht="13.5" thickTop="1"/>
    <row r="20" spans="2:7" ht="12.75">
      <c r="B20" s="13" t="s">
        <v>43</v>
      </c>
      <c r="D20">
        <f>AVERAGE(D14:D18)</f>
        <v>1.1219999999999999</v>
      </c>
      <c r="G20">
        <f>AVERAGE(G14:G18)</f>
        <v>0.9233608564722289</v>
      </c>
    </row>
    <row r="22" spans="2:7" ht="12.75">
      <c r="B22" s="13" t="s">
        <v>44</v>
      </c>
      <c r="D22">
        <f>(D14+D16)/2</f>
        <v>1.225</v>
      </c>
      <c r="G22">
        <f>(G14+G16)/2</f>
        <v>0.9750652270721569</v>
      </c>
    </row>
    <row r="24" spans="2:7" ht="12.75">
      <c r="B24" t="s">
        <v>45</v>
      </c>
      <c r="D24">
        <f>G24*((1+(1-E24)*F24))</f>
        <v>1.5601043633154512</v>
      </c>
      <c r="E24" s="20">
        <v>0.4</v>
      </c>
      <c r="F24" s="19">
        <v>1</v>
      </c>
      <c r="G24">
        <f>G22</f>
        <v>0.9750652270721569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Omni services spreadsheet</dc:title>
  <dc:subject/>
  <dc:creator>Benoit F. Leleux</dc:creator>
  <cp:keywords/>
  <dc:description/>
  <cp:lastModifiedBy>EMC</cp:lastModifiedBy>
  <cp:lastPrinted>1998-04-21T18:15:30Z</cp:lastPrinted>
  <dcterms:created xsi:type="dcterms:W3CDTF">2002-06-24T12:34:13Z</dcterms:created>
  <dcterms:modified xsi:type="dcterms:W3CDTF">2005-02-27T15:30:15Z</dcterms:modified>
  <cp:category/>
  <cp:version/>
  <cp:contentType/>
  <cp:contentStatus/>
</cp:coreProperties>
</file>