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2"/>
  </bookViews>
  <sheets>
    <sheet name="Incomestatement" sheetId="1" r:id="rId1"/>
    <sheet name="Balancesheet" sheetId="2" r:id="rId2"/>
    <sheet name="Cashconversion" sheetId="3" r:id="rId3"/>
    <sheet name="Ratioanalysi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<sst xmlns="http://schemas.openxmlformats.org/spreadsheetml/2006/main" count="292" uniqueCount="149">
  <si>
    <t>Period Length</t>
  </si>
  <si>
    <t xml:space="preserve"> </t>
  </si>
  <si>
    <t>Revenue</t>
  </si>
  <si>
    <t>Total Revenue</t>
  </si>
  <si>
    <t>Cost of Revenue, Total</t>
  </si>
  <si>
    <t>Gross Profit</t>
  </si>
  <si>
    <t>Selling/General/Administrative Expenses, Total</t>
  </si>
  <si>
    <t>Unusual Expense (Income)</t>
  </si>
  <si>
    <t>Other Operating Expenses, Total</t>
  </si>
  <si>
    <t>Operating Income</t>
  </si>
  <si>
    <t>Interest Income (Expense), Net Non-Operating</t>
  </si>
  <si>
    <t>Income Before Tax</t>
  </si>
  <si>
    <t>Income Tax - Total</t>
  </si>
  <si>
    <t>Income After Tax</t>
  </si>
  <si>
    <t>Minority Interest</t>
  </si>
  <si>
    <t>Net Income Before Extra. Items</t>
  </si>
  <si>
    <t>Net Income</t>
  </si>
  <si>
    <t>Basic Weighted Average Shares</t>
  </si>
  <si>
    <t>Basic EPS Excluding Extraordinary Items</t>
  </si>
  <si>
    <t>Basic EPS Including Extraordinary Items</t>
  </si>
  <si>
    <t>Diluted Weighted Average Shares</t>
  </si>
  <si>
    <t>Diluted EPS Excluding Extrordinary Items</t>
  </si>
  <si>
    <t>Diluted EPS Including Extraordinary Items</t>
  </si>
  <si>
    <t>Dividends per Share - Common Stock Primary Issue</t>
  </si>
  <si>
    <t>Gross Dividends - Common Stock</t>
  </si>
  <si>
    <t>Depreciation, Supplemental</t>
  </si>
  <si>
    <t>Normalized EBITDA</t>
  </si>
  <si>
    <t>Normalized EBIT</t>
  </si>
  <si>
    <t>Normalized Income Before Tax</t>
  </si>
  <si>
    <t>Normalized Income After Taxes</t>
  </si>
  <si>
    <t>Normalized Income Available to Common</t>
  </si>
  <si>
    <t>Basic Normalized EPS</t>
  </si>
  <si>
    <t>Diluted Normalized EPS</t>
  </si>
  <si>
    <t>Amortization of Intangibles</t>
  </si>
  <si>
    <t xml:space="preserve">  </t>
  </si>
  <si>
    <t>Assets</t>
  </si>
  <si>
    <t>Cash and Short Term Investments</t>
  </si>
  <si>
    <t>Total Receivables, Net</t>
  </si>
  <si>
    <t>Total Inventory</t>
  </si>
  <si>
    <t>Prepaid Expenses</t>
  </si>
  <si>
    <t>Other Current Assets, Total</t>
  </si>
  <si>
    <t>Total Current Assets</t>
  </si>
  <si>
    <t>Property/Plant/Equipment, Total - Net</t>
  </si>
  <si>
    <t>Goodwill, Net</t>
  </si>
  <si>
    <t>Intangibles, Net</t>
  </si>
  <si>
    <t>Long Term Investments</t>
  </si>
  <si>
    <t>Note Receivable - Long Term</t>
  </si>
  <si>
    <t>Other Long Term Assets, Total</t>
  </si>
  <si>
    <t>Other Assets, Total</t>
  </si>
  <si>
    <t>Total Assets</t>
  </si>
  <si>
    <t>Liabilities and Shareholders' Equity</t>
  </si>
  <si>
    <t>Accounts Payable</t>
  </si>
  <si>
    <t>Payable/Accrued</t>
  </si>
  <si>
    <t>Accrued Expenses</t>
  </si>
  <si>
    <t>Notes Payable/Short Term Debt</t>
  </si>
  <si>
    <t>Current Port. of LT Debt/Capital Leases</t>
  </si>
  <si>
    <t>Other Current Liabilities, Total</t>
  </si>
  <si>
    <t>Total Current Liabilities</t>
  </si>
  <si>
    <t>Total Long Term Debt</t>
  </si>
  <si>
    <t>Deferred Income Tax</t>
  </si>
  <si>
    <t>Other Liabilities, Total</t>
  </si>
  <si>
    <t>Total Liabilities</t>
  </si>
  <si>
    <t>Redeemable Preferred Stock</t>
  </si>
  <si>
    <t>Preferred Stock - Non Redeemable, Net</t>
  </si>
  <si>
    <t>Common Stock</t>
  </si>
  <si>
    <t>Additional Paid-In Capital</t>
  </si>
  <si>
    <t>Retained Earnings (Accumulated Deficit)</t>
  </si>
  <si>
    <t>Treasury Stock - Common</t>
  </si>
  <si>
    <t>Other Equity, Total</t>
  </si>
  <si>
    <t>Total Equity</t>
  </si>
  <si>
    <t>Total Liabilities &amp; Shareholders’ Equity</t>
  </si>
  <si>
    <t>Total Common Shares Outstanding</t>
  </si>
  <si>
    <t>Total Preferred Shares Outstanding</t>
  </si>
  <si>
    <t>Vertical Financial analysis</t>
  </si>
  <si>
    <t>Ratio Analysis</t>
  </si>
  <si>
    <t>Liquidity Ratios</t>
  </si>
  <si>
    <t>Acid-test ratio</t>
  </si>
  <si>
    <t>(Cash + Accounts Receivable + Short-Term Investments)/ Current Liabilities.</t>
  </si>
  <si>
    <t xml:space="preserve">    </t>
  </si>
  <si>
    <t>Current ratio</t>
  </si>
  <si>
    <t>Current Assets/Current Liabilities</t>
  </si>
  <si>
    <t>Leverage Ratios</t>
  </si>
  <si>
    <t>Debt to total assets</t>
  </si>
  <si>
    <t>Total Liabilities/Total Assets</t>
  </si>
  <si>
    <t>Times interest earned</t>
  </si>
  <si>
    <t>Earnings Before Interest and Taxes/Total Interest</t>
  </si>
  <si>
    <t xml:space="preserve">   </t>
  </si>
  <si>
    <t>Efficiency Ratios</t>
  </si>
  <si>
    <t>Receivable turnover</t>
  </si>
  <si>
    <t>Net Sales/Receivables</t>
  </si>
  <si>
    <t>Inventory turnover</t>
  </si>
  <si>
    <t>COGS/ Inventory</t>
  </si>
  <si>
    <t>Asset turnover</t>
  </si>
  <si>
    <t>Net Sales/ Total Assets</t>
  </si>
  <si>
    <t>Profitability Ratios</t>
  </si>
  <si>
    <t>Net Income/Net Sales</t>
  </si>
  <si>
    <t>Rate of return on assets</t>
  </si>
  <si>
    <t>Investment Ratios</t>
  </si>
  <si>
    <t>Payout ratio</t>
  </si>
  <si>
    <t>Yearly Dividend per Share/EPS</t>
  </si>
  <si>
    <t xml:space="preserve">     </t>
  </si>
  <si>
    <t>Rate of return on common equity</t>
  </si>
  <si>
    <t>Net Income/  Shareholder’s Equity</t>
  </si>
  <si>
    <t>NA</t>
  </si>
  <si>
    <t>Industry Average</t>
  </si>
  <si>
    <t>Net Profit margin on sales</t>
  </si>
  <si>
    <t>Gross Profit margin on sales</t>
  </si>
  <si>
    <t>Gross Profit/Net Sales</t>
  </si>
  <si>
    <t>DU PONT ANALYSIS</t>
  </si>
  <si>
    <t>Profit Margin</t>
  </si>
  <si>
    <t>Asset Turnover</t>
  </si>
  <si>
    <t>ROA</t>
  </si>
  <si>
    <t>Net Profit</t>
  </si>
  <si>
    <t>X</t>
  </si>
  <si>
    <t>Net Sales</t>
  </si>
  <si>
    <t xml:space="preserve">        ROA</t>
  </si>
  <si>
    <t>=</t>
  </si>
  <si>
    <t xml:space="preserve">     ROA of 1986</t>
  </si>
  <si>
    <t xml:space="preserve">     ROA of 1996</t>
  </si>
  <si>
    <t>Leverage</t>
  </si>
  <si>
    <t xml:space="preserve">X </t>
  </si>
  <si>
    <t>ROE</t>
  </si>
  <si>
    <t xml:space="preserve"> Net Sales</t>
  </si>
  <si>
    <t>Net Income/ Total Assets</t>
  </si>
  <si>
    <t>% growth</t>
  </si>
  <si>
    <t>2008-09</t>
  </si>
  <si>
    <t>2007-08</t>
  </si>
  <si>
    <t>Debt equity ratio</t>
  </si>
  <si>
    <t xml:space="preserve"> Debt/Equity</t>
  </si>
  <si>
    <t xml:space="preserve">      =Price/Eps</t>
  </si>
  <si>
    <t xml:space="preserve"> =Dividend per share/Market price per share</t>
  </si>
  <si>
    <r>
      <t>(b.)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Times New Roman"/>
        <family val="1"/>
      </rPr>
      <t>Price-earnings ratio.</t>
    </r>
  </si>
  <si>
    <r>
      <t>(c.)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Dividend payout ratio.</t>
    </r>
  </si>
  <si>
    <r>
      <t>(d.)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Times New Roman"/>
        <family val="1"/>
      </rPr>
      <t>Dividend yield ratio.</t>
    </r>
  </si>
  <si>
    <t>Earnings Per share</t>
  </si>
  <si>
    <t xml:space="preserve">   =DPS/EPS</t>
  </si>
  <si>
    <t>a</t>
  </si>
  <si>
    <t>Operating Cycle (OC) = Inventory Conversion Period + Receivables Conversion Period</t>
  </si>
  <si>
    <t>Inventory conversion period= Inventory /Daily COGS</t>
  </si>
  <si>
    <t>Receivables conversion period= Receivables /Daily Sales</t>
  </si>
  <si>
    <t>Cash conversion cycle =   Operating cycle- Payables deferred period</t>
  </si>
  <si>
    <t>Note:</t>
  </si>
  <si>
    <t>Payables deferred period= Payables /Daily COGS</t>
  </si>
  <si>
    <t>CASH Conversion cycle</t>
  </si>
  <si>
    <t>or 53 days</t>
  </si>
  <si>
    <t>or 14 days</t>
  </si>
  <si>
    <t xml:space="preserve">Operating Cycle (OC) </t>
  </si>
  <si>
    <t xml:space="preserve"> days</t>
  </si>
  <si>
    <t>or 34 days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</si>
</sst>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9" fontId="0" fillId="0" borderId="0" xfId="57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5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10" fontId="0" fillId="0" borderId="0" xfId="57" applyNumberFormat="1" applyFont="1" applyAlignment="1">
      <alignment/>
    </xf>
    <xf numFmtId="164" fontId="0" fillId="0" borderId="0" xfId="57" applyNumberFormat="1" applyFon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164" fontId="0" fillId="0" borderId="0" xfId="57" applyNumberFormat="1" applyFont="1" applyAlignment="1">
      <alignment/>
    </xf>
    <xf numFmtId="10" fontId="0" fillId="0" borderId="0" xfId="57" applyNumberFormat="1" applyFont="1" applyAlignment="1">
      <alignment/>
    </xf>
    <xf numFmtId="0" fontId="0" fillId="0" borderId="10" xfId="0" applyBorder="1" applyAlignment="1">
      <alignment/>
    </xf>
    <xf numFmtId="16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39" fillId="0" borderId="12" xfId="0" applyFont="1" applyBorder="1" applyAlignment="1">
      <alignment horizontal="left" indent="6"/>
    </xf>
    <xf numFmtId="0" fontId="39" fillId="0" borderId="12" xfId="0" applyFont="1" applyBorder="1" applyAlignment="1">
      <alignment/>
    </xf>
    <xf numFmtId="0" fontId="7" fillId="0" borderId="12" xfId="0" applyFont="1" applyBorder="1" applyAlignment="1">
      <alignment/>
    </xf>
    <xf numFmtId="9" fontId="0" fillId="0" borderId="0" xfId="57" applyFont="1" applyBorder="1" applyAlignment="1">
      <alignment/>
    </xf>
    <xf numFmtId="10" fontId="0" fillId="0" borderId="0" xfId="57" applyNumberFormat="1" applyFont="1" applyBorder="1" applyAlignment="1">
      <alignment/>
    </xf>
    <xf numFmtId="0" fontId="37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34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2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ambers\AppData\Local\Temp\Winnebago_Financial_Ratios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t"/>
      <sheetName val="Balance Sheet"/>
      <sheetName val="CashFlow"/>
      <sheetName val="RatioAnalysis"/>
    </sheetNames>
    <sheetDataSet>
      <sheetData sheetId="0">
        <row r="10">
          <cell r="D10">
            <v>99.2</v>
          </cell>
          <cell r="E10">
            <v>104.9</v>
          </cell>
          <cell r="F10">
            <v>136.98</v>
          </cell>
          <cell r="G10">
            <v>162.17</v>
          </cell>
        </row>
      </sheetData>
      <sheetData sheetId="1">
        <row r="22">
          <cell r="D22">
            <v>3.98</v>
          </cell>
          <cell r="E22">
            <v>5.27</v>
          </cell>
          <cell r="F22">
            <v>4.33</v>
          </cell>
          <cell r="G22">
            <v>4.81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0"/>
  <sheetViews>
    <sheetView zoomScalePageLayoutView="0" workbookViewId="0" topLeftCell="A1">
      <selection activeCell="P53" sqref="P53"/>
    </sheetView>
  </sheetViews>
  <sheetFormatPr defaultColWidth="9.140625" defaultRowHeight="15"/>
  <cols>
    <col min="2" max="2" width="50.28125" style="0" customWidth="1"/>
    <col min="3" max="3" width="13.421875" style="0" customWidth="1"/>
    <col min="4" max="4" width="13.8515625" style="0" customWidth="1"/>
    <col min="5" max="5" width="13.421875" style="0" customWidth="1"/>
    <col min="6" max="6" width="11.8515625" style="0" customWidth="1"/>
    <col min="7" max="8" width="2.7109375" style="0" customWidth="1"/>
    <col min="9" max="9" width="12.57421875" style="0" customWidth="1"/>
    <col min="10" max="10" width="10.8515625" style="0" customWidth="1"/>
    <col min="11" max="12" width="10.421875" style="0" customWidth="1"/>
    <col min="13" max="13" width="10.7109375" style="0" customWidth="1"/>
  </cols>
  <sheetData>
    <row r="2" ht="15">
      <c r="B2" t="s">
        <v>34</v>
      </c>
    </row>
    <row r="3" spans="2:6" ht="15">
      <c r="B3">
        <v>2009</v>
      </c>
      <c r="C3">
        <v>2008</v>
      </c>
      <c r="D3">
        <v>2007</v>
      </c>
      <c r="E3">
        <v>2006</v>
      </c>
      <c r="F3">
        <v>2005</v>
      </c>
    </row>
    <row r="5" spans="2:15" ht="15">
      <c r="B5" t="s">
        <v>0</v>
      </c>
      <c r="I5" s="3" t="s">
        <v>73</v>
      </c>
      <c r="J5" s="3"/>
      <c r="K5" s="3"/>
      <c r="O5" t="s">
        <v>124</v>
      </c>
    </row>
    <row r="6" spans="2:16" ht="15">
      <c r="B6" t="s">
        <v>1</v>
      </c>
      <c r="C6" t="s">
        <v>1</v>
      </c>
      <c r="D6" t="s">
        <v>1</v>
      </c>
      <c r="E6" t="s">
        <v>1</v>
      </c>
      <c r="F6" t="s">
        <v>1</v>
      </c>
      <c r="I6" s="1">
        <v>40056</v>
      </c>
      <c r="J6" s="1">
        <v>39691</v>
      </c>
      <c r="K6" s="1">
        <v>39325</v>
      </c>
      <c r="L6" s="1">
        <v>38960</v>
      </c>
      <c r="M6" s="1">
        <v>38595</v>
      </c>
      <c r="O6" s="18" t="s">
        <v>125</v>
      </c>
      <c r="P6" t="s">
        <v>126</v>
      </c>
    </row>
    <row r="7" ht="15">
      <c r="B7" t="s">
        <v>2</v>
      </c>
    </row>
    <row r="8" spans="2:16" ht="15">
      <c r="B8" s="2">
        <v>63335</v>
      </c>
      <c r="C8" s="2">
        <v>59034</v>
      </c>
      <c r="D8" s="2">
        <v>53762</v>
      </c>
      <c r="E8" s="2">
        <v>47409</v>
      </c>
      <c r="F8" s="2">
        <v>42201.6</v>
      </c>
      <c r="I8" s="4">
        <f>B8/$B$8</f>
        <v>1</v>
      </c>
      <c r="J8" s="4">
        <f>C8/$C$8</f>
        <v>1</v>
      </c>
      <c r="K8" s="4">
        <f>D8/$D$8</f>
        <v>1</v>
      </c>
      <c r="L8" s="4">
        <f>E8/$E$8</f>
        <v>1</v>
      </c>
      <c r="M8" s="4">
        <f>F8/$F$8</f>
        <v>1</v>
      </c>
      <c r="O8" s="16">
        <f>(B8-C8)/C8</f>
        <v>0.07285632008672968</v>
      </c>
      <c r="P8" s="16">
        <f>(C8-D8)/D8</f>
        <v>0.09806182805699193</v>
      </c>
    </row>
    <row r="9" spans="2:16" ht="15">
      <c r="B9" t="s">
        <v>3</v>
      </c>
      <c r="I9" s="4"/>
      <c r="J9" s="4">
        <f>C9/$C$8</f>
        <v>0</v>
      </c>
      <c r="K9" s="4">
        <f>D9/$D$8</f>
        <v>0</v>
      </c>
      <c r="L9" s="4">
        <f>E9/$E$8</f>
        <v>0</v>
      </c>
      <c r="M9" s="4">
        <f>F9/$F$8</f>
        <v>0</v>
      </c>
      <c r="O9" s="16"/>
      <c r="P9" s="16"/>
    </row>
    <row r="10" spans="2:16" ht="15">
      <c r="B10" s="2">
        <v>63335</v>
      </c>
      <c r="C10" s="2">
        <v>59034</v>
      </c>
      <c r="D10" s="2">
        <v>53762</v>
      </c>
      <c r="E10" s="2">
        <v>47409</v>
      </c>
      <c r="F10" s="2">
        <v>42201.6</v>
      </c>
      <c r="I10" s="4">
        <f>B10/$B$8</f>
        <v>1</v>
      </c>
      <c r="J10" s="4">
        <f>C10/$C$8</f>
        <v>1</v>
      </c>
      <c r="K10" s="4">
        <f>D10/$D$8</f>
        <v>1</v>
      </c>
      <c r="L10" s="4">
        <f>E10/$E$8</f>
        <v>1</v>
      </c>
      <c r="M10" s="4">
        <f>F10/$F$8</f>
        <v>1</v>
      </c>
      <c r="O10" s="16">
        <f>(B10-C10)/C10</f>
        <v>0.07285632008672968</v>
      </c>
      <c r="P10" s="16">
        <f>(C10-D10)/D10</f>
        <v>0.09806182805699193</v>
      </c>
    </row>
    <row r="11" spans="2:16" ht="15">
      <c r="B11" t="s">
        <v>1</v>
      </c>
      <c r="C11" t="s">
        <v>1</v>
      </c>
      <c r="D11" t="s">
        <v>1</v>
      </c>
      <c r="E11" t="s">
        <v>1</v>
      </c>
      <c r="F11" t="s">
        <v>1</v>
      </c>
      <c r="I11" s="4"/>
      <c r="J11" s="4"/>
      <c r="K11" s="4"/>
      <c r="L11" s="4"/>
      <c r="M11" s="4"/>
      <c r="O11" s="16"/>
      <c r="P11" s="16"/>
    </row>
    <row r="12" spans="2:16" ht="15">
      <c r="B12" t="s">
        <v>4</v>
      </c>
      <c r="I12" s="4"/>
      <c r="J12" s="4"/>
      <c r="K12" s="4"/>
      <c r="L12" s="4"/>
      <c r="M12" s="4"/>
      <c r="O12" s="16"/>
      <c r="P12" s="16"/>
    </row>
    <row r="13" spans="2:16" ht="15">
      <c r="B13" s="2">
        <v>45722</v>
      </c>
      <c r="C13" s="2">
        <v>42391</v>
      </c>
      <c r="D13" s="2">
        <v>38518.1</v>
      </c>
      <c r="E13" s="2">
        <v>34240.4</v>
      </c>
      <c r="F13" s="2">
        <v>30413.8</v>
      </c>
      <c r="I13" s="4">
        <f>B13/$B$8</f>
        <v>0.7219073182284677</v>
      </c>
      <c r="J13" s="4">
        <f>C13/$C$8</f>
        <v>0.7180777179252634</v>
      </c>
      <c r="K13" s="4">
        <f>D13/$D$8</f>
        <v>0.7164558610170753</v>
      </c>
      <c r="L13" s="4">
        <f>E13/$E$8</f>
        <v>0.7222341749456854</v>
      </c>
      <c r="M13" s="4">
        <f>F13/$F$8</f>
        <v>0.7206788368213527</v>
      </c>
      <c r="O13" s="16">
        <f>(B13-C13)/C13</f>
        <v>0.07857800004717982</v>
      </c>
      <c r="P13" s="16">
        <f>(C13-D13)/D13</f>
        <v>0.10054753479533003</v>
      </c>
    </row>
    <row r="14" spans="2:16" ht="15">
      <c r="B14" t="s">
        <v>5</v>
      </c>
      <c r="I14" s="4"/>
      <c r="J14" s="4"/>
      <c r="K14" s="4"/>
      <c r="L14" s="4"/>
      <c r="M14" s="4"/>
      <c r="O14" s="16"/>
      <c r="P14" s="16"/>
    </row>
    <row r="15" spans="2:16" ht="15">
      <c r="B15" s="2">
        <v>17613</v>
      </c>
      <c r="C15" s="2">
        <v>16643</v>
      </c>
      <c r="D15" s="2">
        <v>15243.9</v>
      </c>
      <c r="E15" s="2">
        <v>13168.6</v>
      </c>
      <c r="F15" s="2">
        <v>11787.8</v>
      </c>
      <c r="I15" s="4">
        <f>B15/$B$8</f>
        <v>0.27809268177153235</v>
      </c>
      <c r="J15" s="4">
        <f>C15/$C$8</f>
        <v>0.2819222820747366</v>
      </c>
      <c r="K15" s="4">
        <f>D15/$D$8</f>
        <v>0.28354413898292474</v>
      </c>
      <c r="L15" s="4">
        <f>E15/$E$8</f>
        <v>0.2777658250543146</v>
      </c>
      <c r="M15" s="4">
        <f>F15/$F$8</f>
        <v>0.27932116317864725</v>
      </c>
      <c r="O15" s="16">
        <f>(B15-C15)/C15</f>
        <v>0.05828276152136033</v>
      </c>
      <c r="P15" s="16">
        <f>(C15-D15)/D15</f>
        <v>0.09178097468495598</v>
      </c>
    </row>
    <row r="16" spans="2:16" ht="15">
      <c r="B16" t="s">
        <v>1</v>
      </c>
      <c r="C16" t="s">
        <v>1</v>
      </c>
      <c r="D16" t="s">
        <v>1</v>
      </c>
      <c r="E16" t="s">
        <v>1</v>
      </c>
      <c r="F16" t="s">
        <v>1</v>
      </c>
      <c r="I16" s="4"/>
      <c r="J16" s="4"/>
      <c r="K16" s="4"/>
      <c r="L16" s="4"/>
      <c r="M16" s="4"/>
      <c r="O16" s="16"/>
      <c r="P16" s="16"/>
    </row>
    <row r="17" spans="2:16" ht="15">
      <c r="B17" t="s">
        <v>6</v>
      </c>
      <c r="I17" s="4"/>
      <c r="J17" s="4"/>
      <c r="K17" s="4"/>
      <c r="L17" s="4"/>
      <c r="M17" s="4"/>
      <c r="O17" s="16"/>
      <c r="P17" s="16"/>
    </row>
    <row r="18" spans="2:16" ht="15">
      <c r="B18" s="2">
        <v>14209</v>
      </c>
      <c r="C18" s="2">
        <v>13202</v>
      </c>
      <c r="D18" s="2">
        <v>12093.2</v>
      </c>
      <c r="E18" s="2">
        <v>10467.1</v>
      </c>
      <c r="F18" s="2">
        <v>9363.8</v>
      </c>
      <c r="I18" s="4">
        <f>B18/$B$8</f>
        <v>0.22434672771769165</v>
      </c>
      <c r="J18" s="4">
        <f>C18/$C$8</f>
        <v>0.22363383812718093</v>
      </c>
      <c r="K18" s="4">
        <f>D18/$D$8</f>
        <v>0.2249395483798966</v>
      </c>
      <c r="L18" s="4">
        <f>E18/$E$8</f>
        <v>0.22078297369697739</v>
      </c>
      <c r="M18" s="4">
        <f>F18/$F$8</f>
        <v>0.22188258265089475</v>
      </c>
      <c r="O18" s="16">
        <f>(B18-C18)/C18</f>
        <v>0.07627632176942888</v>
      </c>
      <c r="P18" s="16">
        <f>(C18-D18)/D18</f>
        <v>0.09168789071544332</v>
      </c>
    </row>
    <row r="19" spans="2:16" ht="15">
      <c r="B19" t="s">
        <v>7</v>
      </c>
      <c r="I19" s="4"/>
      <c r="J19" s="4"/>
      <c r="K19" s="4"/>
      <c r="L19" s="4"/>
      <c r="M19" s="4"/>
      <c r="O19" s="16"/>
      <c r="P19" s="16"/>
    </row>
    <row r="20" spans="2:16" ht="15">
      <c r="B20">
        <v>157</v>
      </c>
      <c r="C20">
        <v>0</v>
      </c>
      <c r="D20">
        <v>0</v>
      </c>
      <c r="E20">
        <v>0</v>
      </c>
      <c r="F20">
        <v>0</v>
      </c>
      <c r="I20" s="4"/>
      <c r="J20" s="4"/>
      <c r="K20" s="4"/>
      <c r="L20" s="4"/>
      <c r="M20" s="4"/>
      <c r="O20" s="16"/>
      <c r="P20" s="16"/>
    </row>
    <row r="21" spans="2:16" ht="15">
      <c r="B21" t="s">
        <v>8</v>
      </c>
      <c r="I21" s="4"/>
      <c r="J21" s="4"/>
      <c r="K21" s="4"/>
      <c r="L21" s="4"/>
      <c r="M21" s="4"/>
      <c r="O21" s="16"/>
      <c r="P21" s="16"/>
    </row>
    <row r="22" spans="2:16" ht="15">
      <c r="B22">
        <v>0</v>
      </c>
      <c r="C22">
        <v>0</v>
      </c>
      <c r="D22">
        <v>0</v>
      </c>
      <c r="E22">
        <v>0</v>
      </c>
      <c r="F22">
        <v>0</v>
      </c>
      <c r="I22" s="4"/>
      <c r="J22" s="4"/>
      <c r="K22" s="4"/>
      <c r="L22" s="4"/>
      <c r="M22" s="4"/>
      <c r="O22" s="16"/>
      <c r="P22" s="16"/>
    </row>
    <row r="23" spans="2:16" ht="15">
      <c r="B23" t="s">
        <v>9</v>
      </c>
      <c r="I23" s="4"/>
      <c r="J23" s="4"/>
      <c r="K23" s="4"/>
      <c r="L23" s="4"/>
      <c r="M23" s="4"/>
      <c r="O23" s="16"/>
      <c r="P23" s="16"/>
    </row>
    <row r="24" spans="2:16" ht="15">
      <c r="B24" s="2">
        <v>3247</v>
      </c>
      <c r="C24" s="2">
        <v>3441</v>
      </c>
      <c r="D24" s="2">
        <v>3150.7</v>
      </c>
      <c r="E24" s="2">
        <v>2701.5</v>
      </c>
      <c r="F24" s="2">
        <v>2424</v>
      </c>
      <c r="I24" s="4">
        <f>B24/$B$8</f>
        <v>0.05126707191916002</v>
      </c>
      <c r="J24" s="4">
        <f>C24/$C$8</f>
        <v>0.05828844394755565</v>
      </c>
      <c r="K24" s="4">
        <f>D24/$D$8</f>
        <v>0.05860459060302816</v>
      </c>
      <c r="L24" s="4">
        <f>E24/$E$8</f>
        <v>0.056982851357337216</v>
      </c>
      <c r="M24" s="4">
        <f>F24/$F$8</f>
        <v>0.057438580527752504</v>
      </c>
      <c r="O24" s="16">
        <f>(B24-C24)/C24</f>
        <v>-0.056378959604766056</v>
      </c>
      <c r="P24" s="16">
        <f>(C24-D24)/D24</f>
        <v>0.09213825499095446</v>
      </c>
    </row>
    <row r="25" spans="2:16" ht="15">
      <c r="B25" t="s">
        <v>1</v>
      </c>
      <c r="C25" t="s">
        <v>1</v>
      </c>
      <c r="D25" t="s">
        <v>1</v>
      </c>
      <c r="E25" t="s">
        <v>1</v>
      </c>
      <c r="F25" t="s">
        <v>1</v>
      </c>
      <c r="I25" s="4"/>
      <c r="J25" s="4"/>
      <c r="K25" s="4"/>
      <c r="L25" s="4"/>
      <c r="M25" s="4"/>
      <c r="O25" s="16"/>
      <c r="P25" s="16"/>
    </row>
    <row r="26" spans="2:16" ht="15">
      <c r="B26" t="s">
        <v>10</v>
      </c>
      <c r="I26" s="4"/>
      <c r="J26" s="4"/>
      <c r="K26" s="4"/>
      <c r="L26" s="4"/>
      <c r="M26" s="4"/>
      <c r="O26" s="16"/>
      <c r="P26" s="16"/>
    </row>
    <row r="27" spans="2:16" ht="15">
      <c r="B27">
        <v>-83</v>
      </c>
      <c r="C27">
        <v>-11</v>
      </c>
      <c r="D27">
        <v>0</v>
      </c>
      <c r="E27">
        <v>0</v>
      </c>
      <c r="F27">
        <v>0</v>
      </c>
      <c r="I27" s="4"/>
      <c r="J27" s="4"/>
      <c r="K27" s="4"/>
      <c r="L27" s="4"/>
      <c r="M27" s="4"/>
      <c r="O27" s="16">
        <f>(B27-C27)/C27</f>
        <v>6.545454545454546</v>
      </c>
      <c r="P27" s="16"/>
    </row>
    <row r="28" spans="2:16" ht="15">
      <c r="B28" t="s">
        <v>11</v>
      </c>
      <c r="I28" s="4"/>
      <c r="J28" s="4"/>
      <c r="K28" s="4"/>
      <c r="L28" s="4"/>
      <c r="M28" s="4"/>
      <c r="O28" s="16"/>
      <c r="P28" s="16"/>
    </row>
    <row r="29" spans="2:16" ht="15">
      <c r="B29" s="2">
        <v>3164</v>
      </c>
      <c r="C29" s="2">
        <v>3430</v>
      </c>
      <c r="D29" s="2">
        <v>3189.1</v>
      </c>
      <c r="E29" s="2">
        <v>2754.1</v>
      </c>
      <c r="F29" s="2">
        <v>2455.6</v>
      </c>
      <c r="I29" s="4">
        <f>B29/$B$8</f>
        <v>0.049956580089997635</v>
      </c>
      <c r="J29" s="4">
        <f>C29/$C$8</f>
        <v>0.05810211064810109</v>
      </c>
      <c r="K29" s="4">
        <f>D29/$D$8</f>
        <v>0.059318849745173166</v>
      </c>
      <c r="L29" s="4">
        <f>E29/$E$8</f>
        <v>0.05809234533527389</v>
      </c>
      <c r="M29" s="4">
        <f>F29/$F$8</f>
        <v>0.05818736730360934</v>
      </c>
      <c r="O29" s="16">
        <f>(B29-C29)/C29</f>
        <v>-0.07755102040816327</v>
      </c>
      <c r="P29" s="16">
        <f>(C29-D29)/D29</f>
        <v>0.07553855319682672</v>
      </c>
    </row>
    <row r="30" spans="2:16" ht="15">
      <c r="B30" t="s">
        <v>1</v>
      </c>
      <c r="C30" t="s">
        <v>1</v>
      </c>
      <c r="D30" t="s">
        <v>1</v>
      </c>
      <c r="E30" t="s">
        <v>1</v>
      </c>
      <c r="F30" t="s">
        <v>1</v>
      </c>
      <c r="I30" s="4"/>
      <c r="J30" s="4"/>
      <c r="K30" s="4"/>
      <c r="L30" s="4"/>
      <c r="M30" s="4"/>
      <c r="O30" s="16"/>
      <c r="P30" s="16"/>
    </row>
    <row r="31" spans="2:16" ht="15">
      <c r="B31" t="s">
        <v>12</v>
      </c>
      <c r="I31" s="4"/>
      <c r="J31" s="4"/>
      <c r="K31" s="4"/>
      <c r="L31" s="4"/>
      <c r="M31" s="4"/>
      <c r="O31" s="16"/>
      <c r="P31" s="16"/>
    </row>
    <row r="32" spans="2:16" ht="15">
      <c r="B32" s="2">
        <v>1158</v>
      </c>
      <c r="C32" s="2">
        <v>1273</v>
      </c>
      <c r="D32" s="2">
        <v>1147.8</v>
      </c>
      <c r="E32" s="2">
        <v>1003.5</v>
      </c>
      <c r="F32">
        <v>896.1</v>
      </c>
      <c r="I32" s="4">
        <f>B32/$B$8</f>
        <v>0.018283729375542748</v>
      </c>
      <c r="J32" s="4">
        <f>C32/$C$8</f>
        <v>0.021563844564149472</v>
      </c>
      <c r="K32" s="4">
        <f>D32/$D$8</f>
        <v>0.021349652170678173</v>
      </c>
      <c r="L32" s="4">
        <f>E32/$E$8</f>
        <v>0.02116686705056002</v>
      </c>
      <c r="M32" s="4">
        <f>F32/$F$8</f>
        <v>0.02123379208371247</v>
      </c>
      <c r="O32" s="16">
        <f>(B32-C32)/C32</f>
        <v>-0.09033778476040849</v>
      </c>
      <c r="P32" s="16">
        <f>(C32-D32)/D32</f>
        <v>0.10907823662659004</v>
      </c>
    </row>
    <row r="33" spans="2:16" ht="15">
      <c r="B33" t="s">
        <v>13</v>
      </c>
      <c r="I33" s="4"/>
      <c r="J33" s="4"/>
      <c r="K33" s="4"/>
      <c r="L33" s="4"/>
      <c r="M33" s="4"/>
      <c r="O33" s="16"/>
      <c r="P33" s="16"/>
    </row>
    <row r="34" spans="2:16" ht="15">
      <c r="B34" s="2">
        <v>2006</v>
      </c>
      <c r="C34" s="2">
        <v>2157</v>
      </c>
      <c r="D34" s="2">
        <v>2041.3</v>
      </c>
      <c r="E34" s="2">
        <v>1750.6</v>
      </c>
      <c r="F34" s="2">
        <v>1559.5</v>
      </c>
      <c r="I34" s="4"/>
      <c r="J34" s="4"/>
      <c r="K34" s="4"/>
      <c r="L34" s="4"/>
      <c r="M34" s="4"/>
      <c r="O34" s="16">
        <f>(B34-C34)/C34</f>
        <v>-0.07000463606861382</v>
      </c>
      <c r="P34" s="16">
        <f>(C34-D34)/D34</f>
        <v>0.05667956694263462</v>
      </c>
    </row>
    <row r="35" spans="2:16" ht="15">
      <c r="B35" t="s">
        <v>1</v>
      </c>
      <c r="C35" t="s">
        <v>1</v>
      </c>
      <c r="D35" t="s">
        <v>1</v>
      </c>
      <c r="E35" t="s">
        <v>1</v>
      </c>
      <c r="F35" t="s">
        <v>1</v>
      </c>
      <c r="I35" s="4"/>
      <c r="J35" s="4"/>
      <c r="K35" s="4"/>
      <c r="L35" s="4"/>
      <c r="M35" s="4"/>
      <c r="O35" s="16"/>
      <c r="P35" s="16"/>
    </row>
    <row r="36" spans="2:16" ht="15">
      <c r="B36" t="s">
        <v>15</v>
      </c>
      <c r="I36" s="4"/>
      <c r="J36" s="4"/>
      <c r="K36" s="4"/>
      <c r="L36" s="4"/>
      <c r="M36" s="4"/>
      <c r="O36" s="16"/>
      <c r="P36" s="16"/>
    </row>
    <row r="37" spans="2:16" ht="15">
      <c r="B37" s="2">
        <v>2006</v>
      </c>
      <c r="C37" s="2">
        <v>2157</v>
      </c>
      <c r="D37" s="2">
        <v>2041.3</v>
      </c>
      <c r="E37" s="2">
        <v>1750.6</v>
      </c>
      <c r="F37" s="2">
        <v>1559.5</v>
      </c>
      <c r="I37" s="4">
        <f>B37/$B$8</f>
        <v>0.03167285071445488</v>
      </c>
      <c r="J37" s="4">
        <f>C37/$C$8</f>
        <v>0.03653826608395162</v>
      </c>
      <c r="K37" s="4">
        <f>D37/$D$8</f>
        <v>0.037969197574494996</v>
      </c>
      <c r="L37" s="4">
        <f>E37/$E$8</f>
        <v>0.03692547828471387</v>
      </c>
      <c r="M37" s="4">
        <f>F37/$F$8</f>
        <v>0.036953575219896874</v>
      </c>
      <c r="O37" s="16">
        <f>(B37-C37)/C37</f>
        <v>-0.07000463606861382</v>
      </c>
      <c r="P37" s="16">
        <f>(C37-D37)/D37</f>
        <v>0.05667956694263462</v>
      </c>
    </row>
    <row r="38" spans="2:16" ht="15">
      <c r="B38" t="s">
        <v>1</v>
      </c>
      <c r="C38" t="s">
        <v>1</v>
      </c>
      <c r="D38" t="s">
        <v>1</v>
      </c>
      <c r="E38" t="s">
        <v>1</v>
      </c>
      <c r="F38" t="s">
        <v>1</v>
      </c>
      <c r="I38" s="4"/>
      <c r="J38" s="4"/>
      <c r="K38" s="4"/>
      <c r="L38" s="4"/>
      <c r="M38" s="4"/>
      <c r="O38" s="16"/>
      <c r="P38" s="16"/>
    </row>
    <row r="39" spans="2:16" ht="15">
      <c r="B39" t="s">
        <v>16</v>
      </c>
      <c r="I39" s="4"/>
      <c r="J39" s="4"/>
      <c r="K39" s="4"/>
      <c r="L39" s="4"/>
      <c r="M39" s="4"/>
      <c r="O39" s="16"/>
      <c r="P39" s="16"/>
    </row>
    <row r="40" spans="2:16" ht="15">
      <c r="B40" s="2">
        <v>2006</v>
      </c>
      <c r="C40" s="2">
        <v>2157</v>
      </c>
      <c r="D40" s="2">
        <v>2041.3</v>
      </c>
      <c r="E40" s="2">
        <v>1750.6</v>
      </c>
      <c r="F40" s="2">
        <v>1559.5</v>
      </c>
      <c r="I40" s="4">
        <f>B40/$B$8</f>
        <v>0.03167285071445488</v>
      </c>
      <c r="J40" s="4">
        <f>C40/$C$8</f>
        <v>0.03653826608395162</v>
      </c>
      <c r="K40" s="4">
        <f>D40/$D$8</f>
        <v>0.037969197574494996</v>
      </c>
      <c r="L40" s="4">
        <f>E40/$E$8</f>
        <v>0.03692547828471387</v>
      </c>
      <c r="M40" s="4">
        <f>F40/$F$8</f>
        <v>0.036953575219896874</v>
      </c>
      <c r="O40" s="16">
        <f>(B40-C40)/C40</f>
        <v>-0.07000463606861382</v>
      </c>
      <c r="P40" s="16">
        <f>(C40-D40)/D40</f>
        <v>0.05667956694263462</v>
      </c>
    </row>
    <row r="41" spans="2:16" ht="15">
      <c r="B41" t="s">
        <v>1</v>
      </c>
      <c r="C41" t="s">
        <v>1</v>
      </c>
      <c r="D41" t="s">
        <v>1</v>
      </c>
      <c r="E41" t="s">
        <v>1</v>
      </c>
      <c r="F41" t="s">
        <v>1</v>
      </c>
      <c r="I41" s="4"/>
      <c r="J41" s="4"/>
      <c r="K41" s="4"/>
      <c r="L41" s="4"/>
      <c r="M41" s="4"/>
      <c r="O41" s="16"/>
      <c r="P41" s="16"/>
    </row>
    <row r="42" spans="2:16" ht="15">
      <c r="B42" t="s">
        <v>17</v>
      </c>
      <c r="I42" s="4"/>
      <c r="J42" s="4"/>
      <c r="K42" s="4"/>
      <c r="L42" s="4"/>
      <c r="M42" s="4"/>
      <c r="O42" s="16"/>
      <c r="P42" s="16"/>
    </row>
    <row r="43" spans="2:16" ht="15">
      <c r="B43">
        <v>989.98</v>
      </c>
      <c r="C43">
        <v>990.61</v>
      </c>
      <c r="D43">
        <v>998.63</v>
      </c>
      <c r="E43" s="2">
        <v>1010.25</v>
      </c>
      <c r="F43" s="2">
        <v>1019.67</v>
      </c>
      <c r="I43" s="4">
        <f>B43/$B$8</f>
        <v>0.015630851819688957</v>
      </c>
      <c r="J43" s="4">
        <f>C43/$C$8</f>
        <v>0.016780329979333944</v>
      </c>
      <c r="K43" s="4">
        <f>D43/$D$8</f>
        <v>0.018575015810423718</v>
      </c>
      <c r="L43" s="4">
        <f>E43/$E$8</f>
        <v>0.02130924508004809</v>
      </c>
      <c r="M43" s="4">
        <f>F43/$F$8</f>
        <v>0.024161880118289354</v>
      </c>
      <c r="O43" s="16">
        <f>(B43-C43)/C43</f>
        <v>-0.000635971774966935</v>
      </c>
      <c r="P43" s="16">
        <f>(C43-D43)/D43</f>
        <v>-0.008031002473388523</v>
      </c>
    </row>
    <row r="44" spans="2:16" ht="15">
      <c r="B44" t="s">
        <v>18</v>
      </c>
      <c r="I44" s="4"/>
      <c r="J44" s="4"/>
      <c r="K44" s="4"/>
      <c r="L44" s="4"/>
      <c r="M44" s="4"/>
      <c r="O44" s="16"/>
      <c r="P44" s="16"/>
    </row>
    <row r="45" spans="2:16" ht="15">
      <c r="B45">
        <v>2.03</v>
      </c>
      <c r="C45">
        <v>2.18</v>
      </c>
      <c r="D45">
        <v>2.04</v>
      </c>
      <c r="E45">
        <v>1.73</v>
      </c>
      <c r="F45">
        <v>1.53</v>
      </c>
      <c r="I45" s="4">
        <f>B45/$B$8</f>
        <v>3.2051788110839185E-05</v>
      </c>
      <c r="J45" s="4">
        <f>C45/$C$8</f>
        <v>3.692787207372023E-05</v>
      </c>
      <c r="K45" s="4">
        <f>D45/$D$8</f>
        <v>3.794501692645363E-05</v>
      </c>
      <c r="L45" s="4">
        <f>E45/$E$8</f>
        <v>3.649096163175768E-05</v>
      </c>
      <c r="M45" s="4">
        <f>F45/$F$8</f>
        <v>3.625454959053685E-05</v>
      </c>
      <c r="O45" s="16">
        <f>(B45-C45)/C45</f>
        <v>-0.06880733944954144</v>
      </c>
      <c r="P45" s="16">
        <f>(C45-D45)/D45</f>
        <v>0.06862745098039222</v>
      </c>
    </row>
    <row r="46" spans="2:16" ht="15">
      <c r="B46" t="s">
        <v>19</v>
      </c>
      <c r="I46" s="4"/>
      <c r="J46" s="4"/>
      <c r="K46" s="4"/>
      <c r="L46" s="4"/>
      <c r="M46" s="4"/>
      <c r="O46" s="16"/>
      <c r="P46" s="16"/>
    </row>
    <row r="47" spans="2:16" ht="15">
      <c r="B47">
        <v>2.03</v>
      </c>
      <c r="C47">
        <v>2.18</v>
      </c>
      <c r="D47">
        <v>2.04</v>
      </c>
      <c r="E47">
        <v>1.73</v>
      </c>
      <c r="F47">
        <v>1.53</v>
      </c>
      <c r="I47" s="4">
        <f>B47/$B$8</f>
        <v>3.2051788110839185E-05</v>
      </c>
      <c r="J47" s="4">
        <f>C47/$C$8</f>
        <v>3.692787207372023E-05</v>
      </c>
      <c r="K47" s="4">
        <f>D47/$D$8</f>
        <v>3.794501692645363E-05</v>
      </c>
      <c r="L47" s="4">
        <f>E47/$E$8</f>
        <v>3.649096163175768E-05</v>
      </c>
      <c r="M47" s="4">
        <f>F47/$F$8</f>
        <v>3.625454959053685E-05</v>
      </c>
      <c r="O47" s="16">
        <f>(B47-C47)/C47</f>
        <v>-0.06880733944954144</v>
      </c>
      <c r="P47" s="16">
        <f>(C47-D47)/D47</f>
        <v>0.06862745098039222</v>
      </c>
    </row>
    <row r="48" spans="2:16" ht="15">
      <c r="B48" t="s">
        <v>1</v>
      </c>
      <c r="C48" t="s">
        <v>1</v>
      </c>
      <c r="D48" t="s">
        <v>1</v>
      </c>
      <c r="E48" t="s">
        <v>1</v>
      </c>
      <c r="F48" t="s">
        <v>1</v>
      </c>
      <c r="I48" s="4"/>
      <c r="J48" s="4"/>
      <c r="K48" s="4"/>
      <c r="L48" s="4"/>
      <c r="M48" s="4"/>
      <c r="O48" s="16"/>
      <c r="P48" s="16"/>
    </row>
    <row r="49" spans="2:16" ht="15">
      <c r="B49" t="s">
        <v>20</v>
      </c>
      <c r="I49" s="4"/>
      <c r="J49" s="4"/>
      <c r="K49" s="4"/>
      <c r="L49" s="4"/>
      <c r="M49" s="4"/>
      <c r="O49" s="16"/>
      <c r="P49" s="16"/>
    </row>
    <row r="50" spans="2:16" ht="15">
      <c r="B50">
        <v>991.33</v>
      </c>
      <c r="C50">
        <v>995.54</v>
      </c>
      <c r="D50" s="2">
        <v>1006.34</v>
      </c>
      <c r="E50" s="2">
        <v>1019.4</v>
      </c>
      <c r="F50" s="2">
        <v>1028.33</v>
      </c>
      <c r="I50" s="4">
        <f aca="true" t="shared" si="0" ref="I50:I72">B50/$B$8</f>
        <v>0.015652167048235573</v>
      </c>
      <c r="J50" s="4">
        <f aca="true" t="shared" si="1" ref="J50:J72">C50/$C$8</f>
        <v>0.0168638411762713</v>
      </c>
      <c r="K50" s="4">
        <f aca="true" t="shared" si="2" ref="K50:K72">D50/$D$8</f>
        <v>0.018718425653807522</v>
      </c>
      <c r="L50" s="4">
        <f aca="true" t="shared" si="3" ref="L50:L72">E50/$E$8</f>
        <v>0.0215022464089097</v>
      </c>
      <c r="M50" s="4">
        <f aca="true" t="shared" si="4" ref="M50:M72">F50/$F$8</f>
        <v>0.0243670856081286</v>
      </c>
      <c r="O50" s="16">
        <f>(B50-C50)/C50</f>
        <v>-0.004228860718805797</v>
      </c>
      <c r="P50" s="16">
        <f>(C50-D50)/D50</f>
        <v>-0.010731959377546424</v>
      </c>
    </row>
    <row r="51" spans="2:16" ht="15">
      <c r="B51" t="s">
        <v>21</v>
      </c>
      <c r="I51" s="4"/>
      <c r="J51" s="4"/>
      <c r="K51" s="4"/>
      <c r="L51" s="4"/>
      <c r="M51" s="4"/>
      <c r="O51" s="16"/>
      <c r="P51" s="16"/>
    </row>
    <row r="52" spans="2:16" ht="15">
      <c r="B52">
        <v>2.02</v>
      </c>
      <c r="C52">
        <v>2.17</v>
      </c>
      <c r="D52">
        <v>2.03</v>
      </c>
      <c r="E52">
        <v>1.72</v>
      </c>
      <c r="F52">
        <v>1.52</v>
      </c>
      <c r="I52" s="4">
        <f t="shared" si="0"/>
        <v>3.1893897529012396E-05</v>
      </c>
      <c r="J52" s="4">
        <f t="shared" si="1"/>
        <v>3.675847816512518E-05</v>
      </c>
      <c r="K52" s="4">
        <f t="shared" si="2"/>
        <v>3.775901194152003E-05</v>
      </c>
      <c r="L52" s="4">
        <f t="shared" si="3"/>
        <v>3.628003121770128E-05</v>
      </c>
      <c r="M52" s="4">
        <f t="shared" si="4"/>
        <v>3.601759175007583E-05</v>
      </c>
      <c r="O52" s="16">
        <f>(B52-C52)/C52</f>
        <v>-0.0691244239631336</v>
      </c>
      <c r="P52" s="16">
        <f>(C52-D52)/D52</f>
        <v>0.06896551724137938</v>
      </c>
    </row>
    <row r="53" spans="2:16" ht="15">
      <c r="B53" t="s">
        <v>22</v>
      </c>
      <c r="I53" s="4"/>
      <c r="J53" s="4"/>
      <c r="K53" s="4"/>
      <c r="L53" s="4"/>
      <c r="M53" s="4"/>
      <c r="O53" s="16"/>
      <c r="P53" s="16"/>
    </row>
    <row r="54" spans="2:16" ht="15">
      <c r="B54">
        <v>2.02</v>
      </c>
      <c r="C54">
        <v>2.17</v>
      </c>
      <c r="D54">
        <v>2.03</v>
      </c>
      <c r="E54">
        <v>1.72</v>
      </c>
      <c r="F54">
        <v>1.52</v>
      </c>
      <c r="I54" s="4">
        <f t="shared" si="0"/>
        <v>3.1893897529012396E-05</v>
      </c>
      <c r="J54" s="4">
        <f t="shared" si="1"/>
        <v>3.675847816512518E-05</v>
      </c>
      <c r="K54" s="4">
        <f t="shared" si="2"/>
        <v>3.775901194152003E-05</v>
      </c>
      <c r="L54" s="4">
        <f t="shared" si="3"/>
        <v>3.628003121770128E-05</v>
      </c>
      <c r="M54" s="4">
        <f t="shared" si="4"/>
        <v>3.601759175007583E-05</v>
      </c>
      <c r="O54" s="16">
        <f>(B54-C54)/C54</f>
        <v>-0.0691244239631336</v>
      </c>
      <c r="P54" s="16">
        <f>(C54-D54)/D54</f>
        <v>0.06896551724137938</v>
      </c>
    </row>
    <row r="55" spans="2:16" ht="15">
      <c r="B55" t="s">
        <v>1</v>
      </c>
      <c r="C55" t="s">
        <v>1</v>
      </c>
      <c r="D55" t="s">
        <v>1</v>
      </c>
      <c r="E55" t="s">
        <v>1</v>
      </c>
      <c r="F55" t="s">
        <v>1</v>
      </c>
      <c r="I55" s="4"/>
      <c r="J55" s="4"/>
      <c r="K55" s="4"/>
      <c r="L55" s="4"/>
      <c r="M55" s="4"/>
      <c r="O55" s="16"/>
      <c r="P55" s="16"/>
    </row>
    <row r="56" spans="2:16" ht="15">
      <c r="B56" t="s">
        <v>23</v>
      </c>
      <c r="I56" s="4"/>
      <c r="J56" s="4"/>
      <c r="K56" s="4"/>
      <c r="L56" s="4"/>
      <c r="M56" s="4"/>
      <c r="O56" s="16"/>
      <c r="P56" s="16"/>
    </row>
    <row r="57" spans="2:16" ht="15">
      <c r="B57">
        <v>0.48</v>
      </c>
      <c r="C57">
        <v>0.4</v>
      </c>
      <c r="D57">
        <v>0.33</v>
      </c>
      <c r="E57">
        <v>0.27</v>
      </c>
      <c r="F57">
        <v>0.22</v>
      </c>
      <c r="I57" s="4">
        <f t="shared" si="0"/>
        <v>7.5787479276861135E-06</v>
      </c>
      <c r="J57" s="4">
        <f t="shared" si="1"/>
        <v>6.775756343801877E-06</v>
      </c>
      <c r="K57" s="4">
        <f t="shared" si="2"/>
        <v>6.138164502808675E-06</v>
      </c>
      <c r="L57" s="4">
        <f t="shared" si="3"/>
        <v>5.695121179522876E-06</v>
      </c>
      <c r="M57" s="4">
        <f t="shared" si="4"/>
        <v>5.213072490142554E-06</v>
      </c>
      <c r="O57" s="16">
        <f>(B57-C57)/C57</f>
        <v>0.1999999999999999</v>
      </c>
      <c r="P57" s="16">
        <f>(C57-D57)/D57</f>
        <v>0.21212121212121213</v>
      </c>
    </row>
    <row r="58" spans="2:16" ht="15">
      <c r="B58" t="s">
        <v>24</v>
      </c>
      <c r="I58" s="4"/>
      <c r="J58" s="4"/>
      <c r="K58" s="4"/>
      <c r="L58" s="4"/>
      <c r="M58" s="4"/>
      <c r="O58" s="16"/>
      <c r="P58" s="16"/>
    </row>
    <row r="59" spans="2:16" ht="15">
      <c r="B59">
        <v>471</v>
      </c>
      <c r="C59">
        <v>394</v>
      </c>
      <c r="D59">
        <v>326.2</v>
      </c>
      <c r="E59">
        <v>275.2</v>
      </c>
      <c r="F59">
        <v>226.5</v>
      </c>
      <c r="I59" s="4">
        <f t="shared" si="0"/>
        <v>0.0074366464040419985</v>
      </c>
      <c r="J59" s="4">
        <f t="shared" si="1"/>
        <v>0.006674119998644848</v>
      </c>
      <c r="K59" s="4">
        <f t="shared" si="2"/>
        <v>0.006067482608533908</v>
      </c>
      <c r="L59" s="4">
        <f t="shared" si="3"/>
        <v>0.005804804994832205</v>
      </c>
      <c r="M59" s="4">
        <f t="shared" si="4"/>
        <v>0.00536709508644222</v>
      </c>
      <c r="O59" s="16">
        <f>(B59-C59)/C59</f>
        <v>0.19543147208121828</v>
      </c>
      <c r="P59" s="16">
        <f>(C59-D59)/D59</f>
        <v>0.207847946045371</v>
      </c>
    </row>
    <row r="60" spans="2:16" ht="15">
      <c r="B60" t="s">
        <v>25</v>
      </c>
      <c r="I60" s="4"/>
      <c r="J60" s="4"/>
      <c r="K60" s="4"/>
      <c r="L60" s="4"/>
      <c r="M60" s="4"/>
      <c r="O60" s="16"/>
      <c r="P60" s="16"/>
    </row>
    <row r="61" spans="2:16" ht="15">
      <c r="B61">
        <v>827</v>
      </c>
      <c r="C61">
        <v>733</v>
      </c>
      <c r="D61">
        <v>614</v>
      </c>
      <c r="E61">
        <v>526.6</v>
      </c>
      <c r="F61">
        <v>447.2</v>
      </c>
      <c r="I61" s="4">
        <f t="shared" si="0"/>
        <v>0.013057551117075867</v>
      </c>
      <c r="J61" s="4">
        <f t="shared" si="1"/>
        <v>0.01241657350001694</v>
      </c>
      <c r="K61" s="4">
        <f t="shared" si="2"/>
        <v>0.011420706074922808</v>
      </c>
      <c r="L61" s="4">
        <f t="shared" si="3"/>
        <v>0.011107595604210171</v>
      </c>
      <c r="M61" s="4">
        <f t="shared" si="4"/>
        <v>0.010596754625417046</v>
      </c>
      <c r="O61" s="16">
        <f>(B61-C61)/C61</f>
        <v>0.12824010914051842</v>
      </c>
      <c r="P61" s="16">
        <f>(C61-D61)/D61</f>
        <v>0.19381107491856678</v>
      </c>
    </row>
    <row r="62" spans="2:16" ht="15">
      <c r="B62" t="s">
        <v>1</v>
      </c>
      <c r="C62" t="s">
        <v>1</v>
      </c>
      <c r="D62" t="s">
        <v>1</v>
      </c>
      <c r="E62" t="s">
        <v>1</v>
      </c>
      <c r="F62" t="s">
        <v>1</v>
      </c>
      <c r="I62" s="4"/>
      <c r="J62" s="4"/>
      <c r="K62" s="4"/>
      <c r="L62" s="4"/>
      <c r="M62" s="4"/>
      <c r="O62" s="16"/>
      <c r="P62" s="16"/>
    </row>
    <row r="63" spans="2:16" ht="15">
      <c r="B63" t="s">
        <v>26</v>
      </c>
      <c r="I63" s="4"/>
      <c r="J63" s="4"/>
      <c r="K63" s="4"/>
      <c r="L63" s="4"/>
      <c r="M63" s="4"/>
      <c r="O63" s="16"/>
      <c r="P63" s="16"/>
    </row>
    <row r="64" spans="2:16" ht="15">
      <c r="B64" s="2">
        <v>4379</v>
      </c>
      <c r="C64" s="2">
        <v>4281</v>
      </c>
      <c r="D64" s="2">
        <v>3826.7</v>
      </c>
      <c r="E64" s="2">
        <v>3273.7</v>
      </c>
      <c r="F64" s="2">
        <v>2889.7</v>
      </c>
      <c r="I64" s="4">
        <f t="shared" si="0"/>
        <v>0.06914028578195311</v>
      </c>
      <c r="J64" s="4">
        <f t="shared" si="1"/>
        <v>0.07251753226953958</v>
      </c>
      <c r="K64" s="4">
        <f t="shared" si="2"/>
        <v>0.07117852758453926</v>
      </c>
      <c r="L64" s="4">
        <f t="shared" si="3"/>
        <v>0.06905228964964458</v>
      </c>
      <c r="M64" s="4">
        <f t="shared" si="4"/>
        <v>0.06847370715802244</v>
      </c>
      <c r="O64" s="16">
        <f>(B64-C64)/C64</f>
        <v>0.022891847699135714</v>
      </c>
      <c r="P64" s="16">
        <f>(C64-D64)/D64</f>
        <v>0.11871847806203784</v>
      </c>
    </row>
    <row r="65" spans="2:16" ht="15">
      <c r="B65" t="s">
        <v>27</v>
      </c>
      <c r="I65" s="4"/>
      <c r="J65" s="4"/>
      <c r="K65" s="4"/>
      <c r="L65" s="4"/>
      <c r="M65" s="4"/>
      <c r="O65" s="16"/>
      <c r="P65" s="16"/>
    </row>
    <row r="66" spans="2:16" ht="15">
      <c r="B66" s="2">
        <v>3404</v>
      </c>
      <c r="C66" s="2">
        <v>3441</v>
      </c>
      <c r="D66" s="2">
        <v>3150.7</v>
      </c>
      <c r="E66" s="2">
        <v>2701.5</v>
      </c>
      <c r="F66" s="2">
        <v>2424</v>
      </c>
      <c r="I66" s="4">
        <f t="shared" si="0"/>
        <v>0.05374595405384069</v>
      </c>
      <c r="J66" s="4">
        <f t="shared" si="1"/>
        <v>0.05828844394755565</v>
      </c>
      <c r="K66" s="4">
        <f t="shared" si="2"/>
        <v>0.05860459060302816</v>
      </c>
      <c r="L66" s="4">
        <f t="shared" si="3"/>
        <v>0.056982851357337216</v>
      </c>
      <c r="M66" s="4">
        <f t="shared" si="4"/>
        <v>0.057438580527752504</v>
      </c>
      <c r="O66" s="16">
        <f>(B66-C66)/C66</f>
        <v>-0.010752688172043012</v>
      </c>
      <c r="P66" s="16">
        <f>(C66-D66)/D66</f>
        <v>0.09213825499095446</v>
      </c>
    </row>
    <row r="67" spans="2:16" ht="15">
      <c r="B67" t="s">
        <v>28</v>
      </c>
      <c r="I67" s="4"/>
      <c r="J67" s="4"/>
      <c r="K67" s="4"/>
      <c r="L67" s="4"/>
      <c r="M67" s="4"/>
      <c r="O67" s="16"/>
      <c r="P67" s="16"/>
    </row>
    <row r="68" spans="2:16" ht="15">
      <c r="B68" s="2">
        <v>3321</v>
      </c>
      <c r="C68" s="2">
        <v>3430</v>
      </c>
      <c r="D68" s="2">
        <v>3189.1</v>
      </c>
      <c r="E68" s="2">
        <v>2754.1</v>
      </c>
      <c r="F68" s="2">
        <v>2455.6</v>
      </c>
      <c r="I68" s="4">
        <f t="shared" si="0"/>
        <v>0.0524354622246783</v>
      </c>
      <c r="J68" s="4">
        <f t="shared" si="1"/>
        <v>0.05810211064810109</v>
      </c>
      <c r="K68" s="4">
        <f t="shared" si="2"/>
        <v>0.059318849745173166</v>
      </c>
      <c r="L68" s="4">
        <f t="shared" si="3"/>
        <v>0.05809234533527389</v>
      </c>
      <c r="M68" s="4">
        <f t="shared" si="4"/>
        <v>0.05818736730360934</v>
      </c>
      <c r="O68" s="16">
        <f>(B68-C68)/C68</f>
        <v>-0.031778425655976675</v>
      </c>
      <c r="P68" s="16">
        <f>(C68-D68)/D68</f>
        <v>0.07553855319682672</v>
      </c>
    </row>
    <row r="69" spans="2:16" ht="15">
      <c r="B69" t="s">
        <v>29</v>
      </c>
      <c r="I69" s="4"/>
      <c r="J69" s="4"/>
      <c r="K69" s="4"/>
      <c r="L69" s="4"/>
      <c r="M69" s="4"/>
      <c r="O69" s="16"/>
      <c r="P69" s="16"/>
    </row>
    <row r="70" spans="2:16" ht="15">
      <c r="B70" s="2">
        <v>2105.54</v>
      </c>
      <c r="C70" s="2">
        <v>2157</v>
      </c>
      <c r="D70" s="2">
        <v>2041.3</v>
      </c>
      <c r="E70" s="2">
        <v>1750.6</v>
      </c>
      <c r="F70" s="2">
        <v>1559.5</v>
      </c>
      <c r="I70" s="4">
        <f t="shared" si="0"/>
        <v>0.03324449356595879</v>
      </c>
      <c r="J70" s="4">
        <f t="shared" si="1"/>
        <v>0.03653826608395162</v>
      </c>
      <c r="K70" s="4">
        <f t="shared" si="2"/>
        <v>0.037969197574494996</v>
      </c>
      <c r="L70" s="4">
        <f t="shared" si="3"/>
        <v>0.03692547828471387</v>
      </c>
      <c r="M70" s="4">
        <f t="shared" si="4"/>
        <v>0.036953575219896874</v>
      </c>
      <c r="O70" s="16">
        <f>(B70-C70)/C70</f>
        <v>-0.0238572090866945</v>
      </c>
      <c r="P70" s="16">
        <f>(C70-D70)/D70</f>
        <v>0.05667956694263462</v>
      </c>
    </row>
    <row r="71" spans="2:16" ht="15">
      <c r="B71" t="s">
        <v>30</v>
      </c>
      <c r="I71" s="4"/>
      <c r="J71" s="4"/>
      <c r="K71" s="4"/>
      <c r="L71" s="4"/>
      <c r="M71" s="4"/>
      <c r="O71" s="16"/>
      <c r="P71" s="16"/>
    </row>
    <row r="72" spans="2:16" ht="15">
      <c r="B72" s="2">
        <v>2105.54</v>
      </c>
      <c r="C72" s="2">
        <v>2157</v>
      </c>
      <c r="D72" s="2">
        <v>2041.3</v>
      </c>
      <c r="E72" s="2">
        <v>1750.6</v>
      </c>
      <c r="F72" s="2">
        <v>1559.5</v>
      </c>
      <c r="I72" s="4">
        <f t="shared" si="0"/>
        <v>0.03324449356595879</v>
      </c>
      <c r="J72" s="4">
        <f t="shared" si="1"/>
        <v>0.03653826608395162</v>
      </c>
      <c r="K72" s="4">
        <f t="shared" si="2"/>
        <v>0.037969197574494996</v>
      </c>
      <c r="L72" s="4">
        <f t="shared" si="3"/>
        <v>0.03692547828471387</v>
      </c>
      <c r="M72" s="4">
        <f t="shared" si="4"/>
        <v>0.036953575219896874</v>
      </c>
      <c r="O72" s="16">
        <f>(B72-C72)/C72</f>
        <v>-0.0238572090866945</v>
      </c>
      <c r="P72" s="16">
        <f>(C72-D72)/D72</f>
        <v>0.05667956694263462</v>
      </c>
    </row>
    <row r="73" spans="2:16" ht="15">
      <c r="B73" t="s">
        <v>1</v>
      </c>
      <c r="C73" t="s">
        <v>1</v>
      </c>
      <c r="D73" t="s">
        <v>1</v>
      </c>
      <c r="E73" t="s">
        <v>1</v>
      </c>
      <c r="F73" t="s">
        <v>1</v>
      </c>
      <c r="O73" s="16"/>
      <c r="P73" s="16"/>
    </row>
    <row r="74" spans="2:16" ht="15">
      <c r="B74" t="s">
        <v>31</v>
      </c>
      <c r="O74" s="16"/>
      <c r="P74" s="16"/>
    </row>
    <row r="75" spans="2:16" ht="15">
      <c r="B75">
        <v>2.13</v>
      </c>
      <c r="C75">
        <v>2.18</v>
      </c>
      <c r="D75">
        <v>2.04</v>
      </c>
      <c r="E75">
        <v>1.73</v>
      </c>
      <c r="F75">
        <v>1.53</v>
      </c>
      <c r="O75" s="16">
        <f>(B75-C75)/C75</f>
        <v>-0.02293577981651388</v>
      </c>
      <c r="P75" s="16">
        <f>(C75-D75)/D75</f>
        <v>0.06862745098039222</v>
      </c>
    </row>
    <row r="76" spans="2:16" ht="15">
      <c r="B76" t="s">
        <v>32</v>
      </c>
      <c r="O76" s="16"/>
      <c r="P76" s="16"/>
    </row>
    <row r="77" spans="2:16" ht="15">
      <c r="B77">
        <v>2.12</v>
      </c>
      <c r="C77">
        <v>2.17</v>
      </c>
      <c r="D77">
        <v>2.03</v>
      </c>
      <c r="E77">
        <v>1.72</v>
      </c>
      <c r="F77">
        <v>1.52</v>
      </c>
      <c r="O77" s="16">
        <f>(B77-C77)/C77</f>
        <v>-0.023041474654377798</v>
      </c>
      <c r="P77" s="16">
        <f>(C77-D77)/D77</f>
        <v>0.06896551724137938</v>
      </c>
    </row>
    <row r="78" spans="2:16" ht="15">
      <c r="B78" t="s">
        <v>33</v>
      </c>
      <c r="O78" s="16"/>
      <c r="P78" s="16"/>
    </row>
    <row r="79" spans="2:16" ht="15">
      <c r="B79">
        <v>148</v>
      </c>
      <c r="C79">
        <v>107</v>
      </c>
      <c r="D79">
        <v>62</v>
      </c>
      <c r="E79">
        <v>45.6</v>
      </c>
      <c r="F79">
        <v>18.5</v>
      </c>
      <c r="O79" s="16">
        <f>(B79-C79)/C79</f>
        <v>0.38317757009345793</v>
      </c>
      <c r="P79" s="16">
        <f>(C79-D79)/D79</f>
        <v>0.7258064516129032</v>
      </c>
    </row>
    <row r="80" ht="15">
      <c r="O80" s="1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89"/>
  <sheetViews>
    <sheetView zoomScalePageLayoutView="0" workbookViewId="0" topLeftCell="A40">
      <selection activeCell="B53" sqref="B53"/>
    </sheetView>
  </sheetViews>
  <sheetFormatPr defaultColWidth="9.140625" defaultRowHeight="15"/>
  <cols>
    <col min="2" max="2" width="56.7109375" style="0" customWidth="1"/>
    <col min="3" max="3" width="13.00390625" style="0" customWidth="1"/>
    <col min="4" max="4" width="12.57421875" style="0" customWidth="1"/>
    <col min="5" max="5" width="12.421875" style="0" customWidth="1"/>
    <col min="6" max="6" width="12.00390625" style="0" customWidth="1"/>
    <col min="7" max="7" width="11.8515625" style="0" customWidth="1"/>
    <col min="8" max="8" width="12.28125" style="0" customWidth="1"/>
    <col min="9" max="9" width="10.28125" style="0" customWidth="1"/>
    <col min="10" max="10" width="11.57421875" style="0" customWidth="1"/>
    <col min="11" max="11" width="12.421875" style="0" customWidth="1"/>
    <col min="12" max="12" width="12.140625" style="0" customWidth="1"/>
  </cols>
  <sheetData>
    <row r="2" spans="2:6" ht="15">
      <c r="B2">
        <v>2009</v>
      </c>
      <c r="C2">
        <v>2008</v>
      </c>
      <c r="D2">
        <v>2007</v>
      </c>
      <c r="E2">
        <v>2006</v>
      </c>
      <c r="F2">
        <v>2005</v>
      </c>
    </row>
    <row r="3" spans="2:7" ht="15">
      <c r="B3" t="s">
        <v>1</v>
      </c>
      <c r="C3" t="s">
        <v>1</v>
      </c>
      <c r="D3" t="s">
        <v>1</v>
      </c>
      <c r="E3" t="s">
        <v>1</v>
      </c>
      <c r="F3" t="s">
        <v>1</v>
      </c>
      <c r="G3" t="s">
        <v>1</v>
      </c>
    </row>
    <row r="4" spans="2:10" ht="15">
      <c r="B4" t="s">
        <v>35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s="3" t="s">
        <v>73</v>
      </c>
      <c r="I4" s="3"/>
      <c r="J4" s="3"/>
    </row>
    <row r="5" spans="8:12" ht="15">
      <c r="H5" s="1">
        <v>40056</v>
      </c>
      <c r="I5" s="1">
        <v>39691</v>
      </c>
      <c r="J5" s="1">
        <v>39325</v>
      </c>
      <c r="K5" s="1">
        <v>38960</v>
      </c>
      <c r="L5" s="1">
        <v>38595</v>
      </c>
    </row>
    <row r="6" ht="15">
      <c r="B6" t="s">
        <v>36</v>
      </c>
    </row>
    <row r="7" spans="2:12" ht="15">
      <c r="B7" s="2">
        <v>2587</v>
      </c>
      <c r="C7">
        <v>443</v>
      </c>
      <c r="D7">
        <v>254.8</v>
      </c>
      <c r="E7" s="2">
        <v>1335</v>
      </c>
      <c r="F7" s="2">
        <v>1071.6</v>
      </c>
      <c r="H7" s="4">
        <f>B7/$B$35</f>
        <v>0.10289555325749741</v>
      </c>
      <c r="I7" s="4">
        <f>C7/$C$35</f>
        <v>0.019767960731816154</v>
      </c>
      <c r="J7" s="4">
        <f>D7/$D$35</f>
        <v>0.013192776074890234</v>
      </c>
      <c r="K7" s="4">
        <f>E7/$E$35</f>
        <v>0.0779284459258308</v>
      </c>
      <c r="L7" s="4">
        <f>F7/$F$35</f>
        <v>0.07335304747823229</v>
      </c>
    </row>
    <row r="8" spans="8:12" ht="15">
      <c r="H8" s="4"/>
      <c r="I8" s="4"/>
      <c r="J8" s="4"/>
      <c r="K8" s="4"/>
      <c r="L8" s="4"/>
    </row>
    <row r="9" spans="2:12" ht="15">
      <c r="B9" t="s">
        <v>37</v>
      </c>
      <c r="H9" s="4"/>
      <c r="I9" s="4"/>
      <c r="J9" s="4"/>
      <c r="K9" s="4"/>
      <c r="L9" s="4"/>
    </row>
    <row r="10" spans="2:12" ht="15">
      <c r="B10" s="2">
        <v>2496</v>
      </c>
      <c r="C10" s="2">
        <v>2527</v>
      </c>
      <c r="D10" s="2">
        <v>2236.5</v>
      </c>
      <c r="E10" s="2">
        <v>2062.7</v>
      </c>
      <c r="F10" s="2">
        <v>1396.3</v>
      </c>
      <c r="H10" s="4">
        <f>B10/$B$35</f>
        <v>0.09927611168562564</v>
      </c>
      <c r="I10" s="4">
        <f>C10/$C$35</f>
        <v>0.11276215975011156</v>
      </c>
      <c r="J10" s="4">
        <f>D10/$D$35</f>
        <v>0.11579922955844588</v>
      </c>
      <c r="K10" s="4">
        <f>E10/$E$35</f>
        <v>0.12040674562637542</v>
      </c>
      <c r="L10" s="4">
        <f>F10/$F$35</f>
        <v>0.09557937681397514</v>
      </c>
    </row>
    <row r="11" spans="2:12" ht="15">
      <c r="B11" t="s">
        <v>38</v>
      </c>
      <c r="H11" s="4"/>
      <c r="I11" s="4"/>
      <c r="J11" s="4"/>
      <c r="K11" s="4"/>
      <c r="L11" s="4"/>
    </row>
    <row r="12" spans="2:12" ht="15">
      <c r="B12" s="2">
        <v>6789</v>
      </c>
      <c r="C12" s="2">
        <v>7249</v>
      </c>
      <c r="D12" s="2">
        <v>6790.5</v>
      </c>
      <c r="E12" s="2">
        <v>6050.4</v>
      </c>
      <c r="F12" s="2">
        <v>5592.7</v>
      </c>
      <c r="H12" s="4">
        <f>B12/$B$35</f>
        <v>0.2700262508949169</v>
      </c>
      <c r="I12" s="4">
        <f>C12/$C$35</f>
        <v>0.32347166443551983</v>
      </c>
      <c r="J12" s="4">
        <f>D12/$D$35</f>
        <v>0.35159162455471793</v>
      </c>
      <c r="K12" s="4">
        <f>E12/$E$35</f>
        <v>0.3531822241420574</v>
      </c>
      <c r="L12" s="4">
        <f>F12/$F$35</f>
        <v>0.3828308964459778</v>
      </c>
    </row>
    <row r="13" spans="2:12" ht="15">
      <c r="B13" t="s">
        <v>39</v>
      </c>
      <c r="H13" s="4"/>
      <c r="I13" s="4"/>
      <c r="J13" s="4"/>
      <c r="K13" s="4"/>
      <c r="L13" s="4"/>
    </row>
    <row r="14" spans="2:12" ht="15">
      <c r="B14">
        <v>0</v>
      </c>
      <c r="C14">
        <v>0</v>
      </c>
      <c r="D14">
        <v>0</v>
      </c>
      <c r="E14">
        <v>0</v>
      </c>
      <c r="F14">
        <v>0</v>
      </c>
      <c r="H14" s="4"/>
      <c r="I14" s="4"/>
      <c r="J14" s="4"/>
      <c r="K14" s="4"/>
      <c r="L14" s="4"/>
    </row>
    <row r="15" spans="2:12" ht="15">
      <c r="B15" t="s">
        <v>40</v>
      </c>
      <c r="H15" s="4"/>
      <c r="I15" s="4"/>
      <c r="J15" s="4"/>
      <c r="K15" s="4"/>
      <c r="L15" s="4"/>
    </row>
    <row r="16" spans="2:12" ht="15">
      <c r="B16">
        <v>177</v>
      </c>
      <c r="C16">
        <v>214</v>
      </c>
      <c r="D16">
        <v>228.7</v>
      </c>
      <c r="E16">
        <v>257.3</v>
      </c>
      <c r="F16">
        <v>255.9</v>
      </c>
      <c r="H16" s="4">
        <f>B16/$B$35</f>
        <v>0.007040012727706627</v>
      </c>
      <c r="I16" s="4">
        <f>C16/$C$35</f>
        <v>0.009549308344489067</v>
      </c>
      <c r="J16" s="4">
        <f>D16/$D$35</f>
        <v>0.011841396735978792</v>
      </c>
      <c r="K16" s="4">
        <f>E16/$E$35</f>
        <v>0.015019467518139526</v>
      </c>
      <c r="L16" s="4">
        <f>F16/$F$35</f>
        <v>0.017516839165434533</v>
      </c>
    </row>
    <row r="17" spans="2:12" ht="15">
      <c r="B17" t="s">
        <v>41</v>
      </c>
      <c r="H17" s="4"/>
      <c r="I17" s="4"/>
      <c r="J17" s="4"/>
      <c r="K17" s="4"/>
      <c r="L17" s="4"/>
    </row>
    <row r="18" spans="2:12" ht="15">
      <c r="B18" s="2">
        <v>12049</v>
      </c>
      <c r="C18" s="2">
        <v>10433</v>
      </c>
      <c r="D18" s="2">
        <v>9510.5</v>
      </c>
      <c r="E18" s="2">
        <v>9705.4</v>
      </c>
      <c r="F18" s="2">
        <v>8316.5</v>
      </c>
      <c r="H18" s="4">
        <f>B18/$B$35</f>
        <v>0.47923792856574654</v>
      </c>
      <c r="I18" s="4">
        <f>C18/$C$35</f>
        <v>0.4655510932619366</v>
      </c>
      <c r="J18" s="4">
        <f>D18/$D$35</f>
        <v>0.49242502692403284</v>
      </c>
      <c r="K18" s="4">
        <f>E18/$E$35</f>
        <v>0.5665368832124033</v>
      </c>
      <c r="L18" s="4">
        <f>F18/$F$35</f>
        <v>0.5692801599036198</v>
      </c>
    </row>
    <row r="19" spans="2:12" ht="15">
      <c r="B19" t="s">
        <v>1</v>
      </c>
      <c r="C19" t="s">
        <v>1</v>
      </c>
      <c r="D19" t="s">
        <v>1</v>
      </c>
      <c r="E19" t="s">
        <v>1</v>
      </c>
      <c r="F19" t="s">
        <v>1</v>
      </c>
      <c r="G19" t="s">
        <v>1</v>
      </c>
      <c r="H19" s="4"/>
      <c r="I19" s="4"/>
      <c r="J19" s="4"/>
      <c r="K19" s="4"/>
      <c r="L19" s="4"/>
    </row>
    <row r="20" spans="2:12" ht="15">
      <c r="B20" t="s">
        <v>42</v>
      </c>
      <c r="H20" s="4"/>
      <c r="I20" s="4"/>
      <c r="J20" s="4"/>
      <c r="K20" s="4"/>
      <c r="L20" s="4"/>
    </row>
    <row r="21" spans="2:12" ht="15">
      <c r="B21" s="2">
        <v>10802</v>
      </c>
      <c r="C21" s="2">
        <v>9775</v>
      </c>
      <c r="D21" s="2">
        <v>8199.9</v>
      </c>
      <c r="E21" s="2">
        <v>6948.9</v>
      </c>
      <c r="F21" s="2">
        <v>6165</v>
      </c>
      <c r="H21" s="4">
        <f>B21/$B$35</f>
        <v>0.42963964680614114</v>
      </c>
      <c r="I21" s="4">
        <f>C21/$C$35</f>
        <v>0.4361892012494422</v>
      </c>
      <c r="J21" s="4">
        <f>D21/$D$35</f>
        <v>0.4245661088559357</v>
      </c>
      <c r="K21" s="4">
        <f>E21/$E$35</f>
        <v>0.40563069505168964</v>
      </c>
      <c r="L21" s="4">
        <f>F21/$F$35</f>
        <v>0.4220059142434697</v>
      </c>
    </row>
    <row r="22" spans="2:12" ht="15">
      <c r="B22" t="s">
        <v>43</v>
      </c>
      <c r="H22" s="4"/>
      <c r="I22" s="4"/>
      <c r="J22" s="4"/>
      <c r="K22" s="4"/>
      <c r="L22" s="4"/>
    </row>
    <row r="23" spans="2:12" ht="15">
      <c r="B23" s="2">
        <v>1461</v>
      </c>
      <c r="C23" s="2">
        <v>1438</v>
      </c>
      <c r="D23" s="2">
        <v>1060.2</v>
      </c>
      <c r="E23">
        <v>168.4</v>
      </c>
      <c r="F23">
        <v>0</v>
      </c>
      <c r="H23" s="4">
        <f>B23/$B$35</f>
        <v>0.058109935565985205</v>
      </c>
      <c r="I23" s="4">
        <f>C23/$C$35</f>
        <v>0.0641677822400714</v>
      </c>
      <c r="J23" s="4">
        <f>D23/$D$35</f>
        <v>0.0548939607323337</v>
      </c>
      <c r="K23" s="4">
        <f>E23/$E$35</f>
        <v>0.009830075126524276</v>
      </c>
      <c r="L23" s="4">
        <f>F23/$F$35</f>
        <v>0</v>
      </c>
    </row>
    <row r="24" spans="2:12" ht="15">
      <c r="B24" t="s">
        <v>44</v>
      </c>
      <c r="H24" s="4"/>
      <c r="I24" s="4"/>
      <c r="J24" s="4"/>
      <c r="K24" s="4"/>
      <c r="L24" s="4"/>
    </row>
    <row r="25" spans="2:12" ht="15">
      <c r="B25">
        <v>0</v>
      </c>
      <c r="C25">
        <v>0</v>
      </c>
      <c r="D25">
        <v>0</v>
      </c>
      <c r="E25">
        <v>0</v>
      </c>
      <c r="F25">
        <v>0</v>
      </c>
      <c r="H25" s="4">
        <f>B25/$B$35</f>
        <v>0</v>
      </c>
      <c r="I25" s="4">
        <f>C25/$C$35</f>
        <v>0</v>
      </c>
      <c r="J25" s="4">
        <f>D25/$D$35</f>
        <v>0</v>
      </c>
      <c r="K25" s="4">
        <f>E25/$E$35</f>
        <v>0</v>
      </c>
      <c r="L25" s="4">
        <f>F25/$F$35</f>
        <v>0</v>
      </c>
    </row>
    <row r="26" spans="2:12" ht="15">
      <c r="B26" t="s">
        <v>45</v>
      </c>
      <c r="H26" s="4"/>
      <c r="I26" s="4"/>
      <c r="J26" s="4"/>
      <c r="K26" s="4"/>
      <c r="L26" s="4"/>
    </row>
    <row r="27" spans="2:12" ht="15">
      <c r="B27">
        <v>0</v>
      </c>
      <c r="C27">
        <v>0</v>
      </c>
      <c r="D27">
        <v>0</v>
      </c>
      <c r="E27">
        <v>0</v>
      </c>
      <c r="F27">
        <v>0</v>
      </c>
      <c r="H27" s="4">
        <f>B27/$B$35</f>
        <v>0</v>
      </c>
      <c r="I27" s="4">
        <f>C27/$C$35</f>
        <v>0</v>
      </c>
      <c r="J27" s="4">
        <f>D27/$D$35</f>
        <v>0</v>
      </c>
      <c r="K27" s="4">
        <f>E27/$E$35</f>
        <v>0</v>
      </c>
      <c r="L27" s="4">
        <f>F27/$F$35</f>
        <v>0</v>
      </c>
    </row>
    <row r="28" spans="2:12" ht="15">
      <c r="B28" t="s">
        <v>46</v>
      </c>
      <c r="H28" s="4"/>
      <c r="I28" s="4"/>
      <c r="J28" s="4"/>
      <c r="K28" s="4"/>
      <c r="L28" s="4"/>
    </row>
    <row r="29" spans="2:12" ht="15">
      <c r="B29">
        <v>0</v>
      </c>
      <c r="C29">
        <v>0</v>
      </c>
      <c r="D29">
        <v>0</v>
      </c>
      <c r="E29">
        <v>0</v>
      </c>
      <c r="F29">
        <v>0</v>
      </c>
      <c r="H29" s="4"/>
      <c r="I29" s="4"/>
      <c r="J29" s="4"/>
      <c r="K29" s="4"/>
      <c r="L29" s="4"/>
    </row>
    <row r="30" spans="2:12" ht="15">
      <c r="B30" t="s">
        <v>47</v>
      </c>
      <c r="H30" s="4"/>
      <c r="I30" s="4"/>
      <c r="J30" s="4"/>
      <c r="K30" s="4"/>
      <c r="L30" s="4"/>
    </row>
    <row r="31" spans="2:12" ht="15">
      <c r="B31">
        <v>830</v>
      </c>
      <c r="C31">
        <v>764</v>
      </c>
      <c r="D31">
        <v>543</v>
      </c>
      <c r="E31">
        <v>308.4</v>
      </c>
      <c r="F31">
        <v>127.3</v>
      </c>
      <c r="H31" s="4">
        <f>B31/$B$35</f>
        <v>0.033012489062127115</v>
      </c>
      <c r="I31" s="4">
        <f>C31/$C$35</f>
        <v>0.03409192324854975</v>
      </c>
      <c r="J31" s="4">
        <f>D31/$D$35</f>
        <v>0.02811490348769779</v>
      </c>
      <c r="K31" s="4">
        <f>E31/$E$35</f>
        <v>0.018002346609382935</v>
      </c>
      <c r="L31" s="4">
        <f>F31/$F$35</f>
        <v>0.008713925852910575</v>
      </c>
    </row>
    <row r="32" spans="2:12" ht="15">
      <c r="B32" t="s">
        <v>48</v>
      </c>
      <c r="H32" s="4"/>
      <c r="I32" s="4"/>
      <c r="J32" s="4"/>
      <c r="K32" s="4"/>
      <c r="L32" s="4"/>
    </row>
    <row r="33" spans="2:12" ht="15">
      <c r="B33">
        <v>0</v>
      </c>
      <c r="C33">
        <v>0</v>
      </c>
      <c r="D33">
        <v>0</v>
      </c>
      <c r="E33">
        <v>0</v>
      </c>
      <c r="F33">
        <v>0</v>
      </c>
      <c r="H33" s="4"/>
      <c r="I33" s="4"/>
      <c r="J33" s="4"/>
      <c r="K33" s="4"/>
      <c r="L33" s="4"/>
    </row>
    <row r="34" spans="2:12" ht="15">
      <c r="B34" t="s">
        <v>49</v>
      </c>
      <c r="H34" s="4"/>
      <c r="I34" s="4"/>
      <c r="J34" s="4"/>
      <c r="K34" s="4"/>
      <c r="L34" s="4"/>
    </row>
    <row r="35" spans="2:12" ht="15">
      <c r="B35" s="2">
        <v>25142</v>
      </c>
      <c r="C35" s="2">
        <v>22410</v>
      </c>
      <c r="D35" s="2">
        <v>19313.6</v>
      </c>
      <c r="E35" s="2">
        <v>17131.1</v>
      </c>
      <c r="F35" s="2">
        <v>14608.8</v>
      </c>
      <c r="H35" s="4">
        <f>B35/$B$35</f>
        <v>1</v>
      </c>
      <c r="I35" s="4">
        <f>C35/$C$35</f>
        <v>1</v>
      </c>
      <c r="J35" s="4">
        <f>D35/$D$35</f>
        <v>1</v>
      </c>
      <c r="K35" s="4">
        <f>E35/$E$35</f>
        <v>1</v>
      </c>
      <c r="L35" s="4">
        <f>F35/$F$35</f>
        <v>1</v>
      </c>
    </row>
    <row r="36" spans="2:12" ht="15">
      <c r="B36" t="s">
        <v>1</v>
      </c>
      <c r="C36" t="s">
        <v>1</v>
      </c>
      <c r="D36" t="s">
        <v>1</v>
      </c>
      <c r="E36" t="s">
        <v>1</v>
      </c>
      <c r="F36" t="s">
        <v>1</v>
      </c>
      <c r="G36" t="s">
        <v>1</v>
      </c>
      <c r="H36" s="4"/>
      <c r="I36" s="4"/>
      <c r="J36" s="4"/>
      <c r="K36" s="4"/>
      <c r="L36" s="4"/>
    </row>
    <row r="37" spans="2:12" ht="15">
      <c r="B37" t="s">
        <v>50</v>
      </c>
      <c r="C37" t="s">
        <v>1</v>
      </c>
      <c r="D37" t="s">
        <v>1</v>
      </c>
      <c r="E37" t="s">
        <v>1</v>
      </c>
      <c r="F37" t="s">
        <v>1</v>
      </c>
      <c r="G37" t="s">
        <v>1</v>
      </c>
      <c r="H37" s="4"/>
      <c r="I37" s="4"/>
      <c r="J37" s="4"/>
      <c r="K37" s="4"/>
      <c r="L37" s="4"/>
    </row>
    <row r="38" spans="2:12" ht="15">
      <c r="B38" t="s">
        <v>51</v>
      </c>
      <c r="H38" s="4"/>
      <c r="I38" s="4"/>
      <c r="J38" s="4"/>
      <c r="K38" s="4"/>
      <c r="L38" s="4"/>
    </row>
    <row r="39" spans="2:12" ht="15">
      <c r="B39" s="2">
        <v>4308</v>
      </c>
      <c r="C39" s="2">
        <v>4289</v>
      </c>
      <c r="D39" s="2">
        <v>3733.3</v>
      </c>
      <c r="E39" s="2">
        <v>4039.2</v>
      </c>
      <c r="F39" s="2">
        <v>2918.2</v>
      </c>
      <c r="H39" s="4">
        <f>B39/$B$35</f>
        <v>0.17134675045740197</v>
      </c>
      <c r="I39" s="4">
        <f>C39/$C$35</f>
        <v>0.19138777331548415</v>
      </c>
      <c r="J39" s="4">
        <f>D39/$D$35</f>
        <v>0.19329902245050123</v>
      </c>
      <c r="K39" s="4">
        <f>E39/$E$35</f>
        <v>0.23578170695401932</v>
      </c>
      <c r="L39" s="4">
        <f>F39/$F$35</f>
        <v>0.19975631126444335</v>
      </c>
    </row>
    <row r="40" spans="2:12" ht="15">
      <c r="B40" t="s">
        <v>52</v>
      </c>
      <c r="H40" s="4"/>
      <c r="I40" s="4"/>
      <c r="J40" s="4"/>
      <c r="K40" s="4"/>
      <c r="L40" s="4"/>
    </row>
    <row r="41" spans="2:12" ht="15">
      <c r="B41">
        <v>0</v>
      </c>
      <c r="C41">
        <v>0</v>
      </c>
      <c r="D41">
        <v>0</v>
      </c>
      <c r="E41">
        <v>0</v>
      </c>
      <c r="F41">
        <v>0</v>
      </c>
      <c r="H41" s="4">
        <f>B41/$B$35</f>
        <v>0</v>
      </c>
      <c r="I41" s="4">
        <f>C41/$C$35</f>
        <v>0</v>
      </c>
      <c r="J41" s="4">
        <f>D41/$D$35</f>
        <v>0</v>
      </c>
      <c r="K41" s="4">
        <f>E41/$E$35</f>
        <v>0</v>
      </c>
      <c r="L41" s="4">
        <f>F41/$F$35</f>
        <v>0</v>
      </c>
    </row>
    <row r="42" spans="2:12" ht="15">
      <c r="B42" t="s">
        <v>53</v>
      </c>
      <c r="H42" s="4"/>
      <c r="I42" s="4"/>
      <c r="J42" s="4"/>
      <c r="K42" s="4"/>
      <c r="L42" s="4"/>
    </row>
    <row r="43" spans="2:12" ht="15">
      <c r="B43" s="2">
        <v>2406</v>
      </c>
      <c r="C43" s="2">
        <v>2272</v>
      </c>
      <c r="D43" s="2">
        <v>2104.4</v>
      </c>
      <c r="E43" s="2">
        <v>1713.3</v>
      </c>
      <c r="F43" s="2">
        <v>1491.9</v>
      </c>
      <c r="H43" s="4">
        <f>B43/$B$35</f>
        <v>0.09569644419696126</v>
      </c>
      <c r="I43" s="4">
        <f>C43/$C$35</f>
        <v>0.10138331102186524</v>
      </c>
      <c r="J43" s="4">
        <f>D43/$D$35</f>
        <v>0.10895948968602437</v>
      </c>
      <c r="K43" s="4">
        <f>E43/$E$35</f>
        <v>0.1000110909398696</v>
      </c>
      <c r="L43" s="4">
        <f>F43/$F$35</f>
        <v>0.10212337769015936</v>
      </c>
    </row>
    <row r="44" spans="2:12" ht="15">
      <c r="B44" t="s">
        <v>54</v>
      </c>
      <c r="H44" s="4"/>
      <c r="I44" s="4"/>
      <c r="J44" s="4"/>
      <c r="K44" s="4"/>
      <c r="L44" s="4"/>
    </row>
    <row r="45" spans="2:12" ht="15">
      <c r="B45">
        <v>15</v>
      </c>
      <c r="C45">
        <v>83</v>
      </c>
      <c r="D45">
        <v>878.5</v>
      </c>
      <c r="E45">
        <v>0</v>
      </c>
      <c r="F45">
        <v>0</v>
      </c>
      <c r="H45" s="4">
        <f>B45/$B$35</f>
        <v>0.000596611248110731</v>
      </c>
      <c r="I45" s="4">
        <f>C45/$C$35</f>
        <v>0.003703703703703704</v>
      </c>
      <c r="J45" s="4">
        <f>D45/$D$35</f>
        <v>0.0454860823461188</v>
      </c>
      <c r="K45" s="4">
        <f>E45/$E$35</f>
        <v>0</v>
      </c>
      <c r="L45" s="4">
        <f>F45/$F$35</f>
        <v>0</v>
      </c>
    </row>
    <row r="46" spans="2:12" ht="15">
      <c r="B46" t="s">
        <v>55</v>
      </c>
      <c r="H46" s="4"/>
      <c r="I46" s="4"/>
      <c r="J46" s="4"/>
      <c r="K46" s="4"/>
      <c r="L46" s="4"/>
    </row>
    <row r="47" spans="2:12" ht="15">
      <c r="B47">
        <v>0</v>
      </c>
      <c r="C47">
        <v>0</v>
      </c>
      <c r="D47">
        <v>0</v>
      </c>
      <c r="E47">
        <v>0</v>
      </c>
      <c r="F47">
        <v>0</v>
      </c>
      <c r="H47" s="4">
        <f>B47/$B$35</f>
        <v>0</v>
      </c>
      <c r="I47" s="4">
        <f>C47/$C$35</f>
        <v>0</v>
      </c>
      <c r="J47" s="4">
        <f>D47/$D$35</f>
        <v>0</v>
      </c>
      <c r="K47" s="4">
        <f>E47/$E$35</f>
        <v>0</v>
      </c>
      <c r="L47" s="4">
        <f>F47/$F$35</f>
        <v>0</v>
      </c>
    </row>
    <row r="48" spans="2:12" ht="15">
      <c r="B48" t="s">
        <v>56</v>
      </c>
      <c r="H48" s="4"/>
      <c r="I48" s="4"/>
      <c r="J48" s="4"/>
      <c r="K48" s="4"/>
      <c r="L48" s="4"/>
    </row>
    <row r="49" spans="2:12" ht="15">
      <c r="B49">
        <v>40</v>
      </c>
      <c r="C49">
        <v>0</v>
      </c>
      <c r="D49">
        <v>28.1</v>
      </c>
      <c r="E49">
        <v>2.8</v>
      </c>
      <c r="F49">
        <v>70.9</v>
      </c>
      <c r="H49" s="4">
        <f>B49/$B$35</f>
        <v>0.0015909633282952828</v>
      </c>
      <c r="I49" s="4">
        <f>C49/$C$35</f>
        <v>0</v>
      </c>
      <c r="J49" s="4">
        <f>D49/$D$35</f>
        <v>0.0014549333112418195</v>
      </c>
      <c r="K49" s="4">
        <f>E49/$E$35</f>
        <v>0.00016344542965717322</v>
      </c>
      <c r="L49" s="4">
        <f>F49/$F$35</f>
        <v>0.004853239143529928</v>
      </c>
    </row>
    <row r="50" spans="2:12" ht="15">
      <c r="B50" t="s">
        <v>57</v>
      </c>
      <c r="H50" s="4"/>
      <c r="I50" s="4"/>
      <c r="J50" s="4"/>
      <c r="K50" s="4"/>
      <c r="L50" s="4"/>
    </row>
    <row r="51" spans="2:12" ht="15">
      <c r="B51" s="2">
        <v>6769</v>
      </c>
      <c r="C51" s="2">
        <v>6644</v>
      </c>
      <c r="D51" s="2">
        <v>6744.3</v>
      </c>
      <c r="E51" s="2">
        <v>5755.3</v>
      </c>
      <c r="F51" s="2">
        <v>4481</v>
      </c>
      <c r="H51" s="4">
        <f>B51/$B$35</f>
        <v>0.2692307692307692</v>
      </c>
      <c r="I51" s="4">
        <f>C51/$C$35</f>
        <v>0.2964747880410531</v>
      </c>
      <c r="J51" s="4">
        <f>D51/$D$35</f>
        <v>0.3491995277938862</v>
      </c>
      <c r="K51" s="4">
        <f>E51/$E$35</f>
        <v>0.3359562433235461</v>
      </c>
      <c r="L51" s="4">
        <f>F51/$F$35</f>
        <v>0.30673292809813263</v>
      </c>
    </row>
    <row r="52" spans="2:12" ht="15">
      <c r="B52" t="s">
        <v>1</v>
      </c>
      <c r="C52" t="s">
        <v>1</v>
      </c>
      <c r="D52" t="s">
        <v>1</v>
      </c>
      <c r="E52" t="s">
        <v>1</v>
      </c>
      <c r="F52" t="s">
        <v>1</v>
      </c>
      <c r="G52" t="s">
        <v>1</v>
      </c>
      <c r="H52" s="4"/>
      <c r="I52" s="4"/>
      <c r="J52" s="4"/>
      <c r="K52" s="4"/>
      <c r="L52" s="4"/>
    </row>
    <row r="53" spans="2:12" ht="15">
      <c r="B53">
        <f>12049-6769</f>
        <v>5280</v>
      </c>
      <c r="H53" s="4"/>
      <c r="I53" s="4"/>
      <c r="J53" s="4"/>
      <c r="K53" s="4"/>
      <c r="L53" s="4"/>
    </row>
    <row r="54" spans="2:12" ht="15">
      <c r="B54" t="s">
        <v>58</v>
      </c>
      <c r="H54" s="4"/>
      <c r="I54" s="4"/>
      <c r="J54" s="4"/>
      <c r="K54" s="4"/>
      <c r="L54" s="4"/>
    </row>
    <row r="55" spans="2:12" ht="15">
      <c r="B55" s="2">
        <v>2336</v>
      </c>
      <c r="C55" s="2">
        <v>1337</v>
      </c>
      <c r="D55">
        <v>22</v>
      </c>
      <c r="E55">
        <v>0</v>
      </c>
      <c r="F55">
        <v>12</v>
      </c>
      <c r="H55" s="4">
        <f>B55/$B$35</f>
        <v>0.09291225837244452</v>
      </c>
      <c r="I55" s="4">
        <f>C55/$C$35</f>
        <v>0.059660865684962074</v>
      </c>
      <c r="J55" s="4">
        <f>D55/$D$35</f>
        <v>0.0011390936956341645</v>
      </c>
      <c r="K55" s="4">
        <f>E55/$E$35</f>
        <v>0</v>
      </c>
      <c r="L55" s="4">
        <f>F55/$F$35</f>
        <v>0.0008214227041235421</v>
      </c>
    </row>
    <row r="56" spans="2:12" ht="15">
      <c r="B56" t="s">
        <v>59</v>
      </c>
      <c r="H56" s="4"/>
      <c r="I56" s="4"/>
      <c r="J56" s="4"/>
      <c r="K56" s="4"/>
      <c r="L56" s="4"/>
    </row>
    <row r="57" spans="2:12" ht="15">
      <c r="B57">
        <v>265</v>
      </c>
      <c r="C57">
        <v>150</v>
      </c>
      <c r="D57">
        <v>158.2</v>
      </c>
      <c r="E57">
        <v>141.1</v>
      </c>
      <c r="F57">
        <v>240.4</v>
      </c>
      <c r="H57" s="4">
        <f>B57/$B$35</f>
        <v>0.010540132049956248</v>
      </c>
      <c r="I57" s="4">
        <f>C57/$C$35</f>
        <v>0.006693440428380187</v>
      </c>
      <c r="J57" s="4">
        <f>D57/$D$35</f>
        <v>0.008191119211332946</v>
      </c>
      <c r="K57" s="4">
        <f>E57/$E$35</f>
        <v>0.008236482187366835</v>
      </c>
      <c r="L57" s="4">
        <f>F57/$F$35</f>
        <v>0.016455834839274958</v>
      </c>
    </row>
    <row r="58" spans="2:12" ht="15">
      <c r="B58" t="s">
        <v>14</v>
      </c>
      <c r="H58" s="4"/>
      <c r="I58" s="4"/>
      <c r="J58" s="4"/>
      <c r="K58" s="4"/>
      <c r="L58" s="4"/>
    </row>
    <row r="59" spans="2:12" ht="15">
      <c r="B59">
        <v>0</v>
      </c>
      <c r="C59">
        <v>0</v>
      </c>
      <c r="D59">
        <v>0</v>
      </c>
      <c r="E59">
        <v>0</v>
      </c>
      <c r="F59">
        <v>0</v>
      </c>
      <c r="H59" s="4">
        <f>B59/$B$35</f>
        <v>0</v>
      </c>
      <c r="I59" s="4">
        <f>C59/$C$35</f>
        <v>0</v>
      </c>
      <c r="J59" s="4">
        <f>D59/$D$35</f>
        <v>0</v>
      </c>
      <c r="K59" s="4">
        <f>E59/$E$35</f>
        <v>0</v>
      </c>
      <c r="L59" s="4">
        <f>F59/$F$35</f>
        <v>0</v>
      </c>
    </row>
    <row r="60" spans="2:12" ht="15">
      <c r="B60" t="s">
        <v>60</v>
      </c>
      <c r="H60" s="4"/>
      <c r="I60" s="4"/>
      <c r="J60" s="4"/>
      <c r="K60" s="4"/>
      <c r="L60" s="4"/>
    </row>
    <row r="61" spans="2:12" ht="15">
      <c r="B61" s="2">
        <v>1396</v>
      </c>
      <c r="C61" s="2">
        <v>1410</v>
      </c>
      <c r="D61" s="2">
        <v>1284.8</v>
      </c>
      <c r="E61" s="2">
        <v>1118.9</v>
      </c>
      <c r="F61">
        <v>985.7</v>
      </c>
      <c r="H61" s="4">
        <f>B61/$B$35</f>
        <v>0.05552462015750537</v>
      </c>
      <c r="I61" s="4">
        <f>C61/$C$35</f>
        <v>0.06291834002677377</v>
      </c>
      <c r="J61" s="4">
        <f>D61/$D$35</f>
        <v>0.06652307182503521</v>
      </c>
      <c r="K61" s="4">
        <f>E61/$E$35</f>
        <v>0.06531396115836112</v>
      </c>
      <c r="L61" s="4">
        <f>F61/$F$35</f>
        <v>0.06747302995454794</v>
      </c>
    </row>
    <row r="62" spans="2:12" ht="15">
      <c r="B62" t="s">
        <v>61</v>
      </c>
      <c r="H62" s="4"/>
      <c r="I62" s="4"/>
      <c r="J62" s="4"/>
      <c r="K62" s="4"/>
      <c r="L62" s="4"/>
    </row>
    <row r="63" spans="2:12" ht="15">
      <c r="B63" s="2">
        <v>10766</v>
      </c>
      <c r="C63" s="2">
        <v>9541</v>
      </c>
      <c r="D63" s="2">
        <v>8209.3</v>
      </c>
      <c r="E63" s="2">
        <v>7015.3</v>
      </c>
      <c r="F63" s="2">
        <v>5719.1</v>
      </c>
      <c r="H63" s="4">
        <f>B63/$B$35</f>
        <v>0.42820777981067537</v>
      </c>
      <c r="I63" s="4">
        <f>C63/$C$35</f>
        <v>0.4257474341811691</v>
      </c>
      <c r="J63" s="4">
        <f>D63/$D$35</f>
        <v>0.4250528125258885</v>
      </c>
      <c r="K63" s="4">
        <f>E63/$E$35</f>
        <v>0.40950668666927403</v>
      </c>
      <c r="L63" s="4">
        <f>F63/$F$35</f>
        <v>0.3914832155960791</v>
      </c>
    </row>
    <row r="64" spans="2:12" ht="15">
      <c r="B64" t="s">
        <v>1</v>
      </c>
      <c r="C64" t="s">
        <v>1</v>
      </c>
      <c r="D64" t="s">
        <v>1</v>
      </c>
      <c r="E64" t="s">
        <v>1</v>
      </c>
      <c r="F64" t="s">
        <v>1</v>
      </c>
      <c r="G64" t="s">
        <v>1</v>
      </c>
      <c r="H64" s="4"/>
      <c r="I64" s="4"/>
      <c r="J64" s="4"/>
      <c r="K64" s="4"/>
      <c r="L64" s="4"/>
    </row>
    <row r="65" spans="2:12" ht="15">
      <c r="B65" t="s">
        <v>62</v>
      </c>
      <c r="H65" s="4"/>
      <c r="I65" s="4"/>
      <c r="J65" s="4"/>
      <c r="K65" s="4"/>
      <c r="L65" s="4"/>
    </row>
    <row r="66" spans="2:12" ht="15">
      <c r="B66">
        <v>0</v>
      </c>
      <c r="C66">
        <v>0</v>
      </c>
      <c r="D66">
        <v>0</v>
      </c>
      <c r="E66">
        <v>0</v>
      </c>
      <c r="F66">
        <v>0</v>
      </c>
      <c r="H66" s="4"/>
      <c r="I66" s="4"/>
      <c r="J66" s="4"/>
      <c r="K66" s="4"/>
      <c r="L66" s="4"/>
    </row>
    <row r="67" spans="2:12" ht="15">
      <c r="B67" t="s">
        <v>63</v>
      </c>
      <c r="H67" s="4"/>
      <c r="I67" s="4"/>
      <c r="J67" s="4"/>
      <c r="K67" s="4"/>
      <c r="L67" s="4"/>
    </row>
    <row r="68" spans="2:12" ht="15">
      <c r="B68">
        <v>0</v>
      </c>
      <c r="C68">
        <v>0</v>
      </c>
      <c r="D68">
        <v>0</v>
      </c>
      <c r="E68">
        <v>0</v>
      </c>
      <c r="F68">
        <v>0</v>
      </c>
      <c r="H68" s="4"/>
      <c r="I68" s="4"/>
      <c r="J68" s="4"/>
      <c r="K68" s="4"/>
      <c r="L68" s="4"/>
    </row>
    <row r="69" spans="2:12" ht="15">
      <c r="B69" t="s">
        <v>64</v>
      </c>
      <c r="H69" s="4"/>
      <c r="I69" s="4"/>
      <c r="J69" s="4"/>
      <c r="K69" s="4"/>
      <c r="L69" s="4"/>
    </row>
    <row r="70" spans="2:12" ht="15">
      <c r="B70">
        <v>80</v>
      </c>
      <c r="C70">
        <v>80</v>
      </c>
      <c r="D70">
        <v>80.1</v>
      </c>
      <c r="E70">
        <v>80.1</v>
      </c>
      <c r="F70">
        <v>80.1</v>
      </c>
      <c r="H70" s="4">
        <f>B70/$B$35</f>
        <v>0.0031819266565905656</v>
      </c>
      <c r="I70" s="4">
        <f>C70/$C$35</f>
        <v>0.0035698348951361</v>
      </c>
      <c r="J70" s="4">
        <f>D70/$D$35</f>
        <v>0.004147336591831662</v>
      </c>
      <c r="K70" s="4">
        <f>E70/$E$35</f>
        <v>0.004675706755549848</v>
      </c>
      <c r="L70" s="4">
        <f>F70/$F$35</f>
        <v>0.0054829965500246425</v>
      </c>
    </row>
    <row r="71" spans="2:12" ht="15">
      <c r="B71" t="s">
        <v>65</v>
      </c>
      <c r="H71" s="4"/>
      <c r="I71" s="4"/>
      <c r="J71" s="4"/>
      <c r="K71" s="4"/>
      <c r="L71" s="4"/>
    </row>
    <row r="72" spans="2:12" ht="15">
      <c r="B72">
        <v>605</v>
      </c>
      <c r="C72">
        <v>575</v>
      </c>
      <c r="D72">
        <v>558.8</v>
      </c>
      <c r="E72">
        <v>558.5</v>
      </c>
      <c r="F72">
        <v>565</v>
      </c>
      <c r="H72" s="4">
        <f aca="true" t="shared" si="0" ref="H72:H83">B72/$B$35</f>
        <v>0.02406332034046615</v>
      </c>
      <c r="I72" s="4">
        <f aca="true" t="shared" si="1" ref="I72:I83">C72/$C$35</f>
        <v>0.025658188308790717</v>
      </c>
      <c r="J72" s="4">
        <f aca="true" t="shared" si="2" ref="J72:J83">D72/$D$35</f>
        <v>0.02893297986910778</v>
      </c>
      <c r="K72" s="4">
        <f aca="true" t="shared" si="3" ref="K72:K83">E72/$E$35</f>
        <v>0.03260152587983259</v>
      </c>
      <c r="L72" s="4">
        <f aca="true" t="shared" si="4" ref="L72:L83">F72/$F$35</f>
        <v>0.03867531898581677</v>
      </c>
    </row>
    <row r="73" spans="2:12" ht="15">
      <c r="B73" t="s">
        <v>66</v>
      </c>
      <c r="H73" s="4"/>
      <c r="I73" s="4"/>
      <c r="J73" s="4"/>
      <c r="K73" s="4"/>
      <c r="L73" s="4"/>
    </row>
    <row r="74" spans="2:12" ht="15">
      <c r="B74" s="2">
        <v>15327</v>
      </c>
      <c r="C74" s="2">
        <v>13792</v>
      </c>
      <c r="D74" s="2">
        <v>12026.8</v>
      </c>
      <c r="E74" s="2">
        <v>10311.7</v>
      </c>
      <c r="F74" s="2">
        <v>8836.3</v>
      </c>
      <c r="H74" s="4">
        <f t="shared" si="0"/>
        <v>0.609617373319545</v>
      </c>
      <c r="I74" s="4">
        <f t="shared" si="1"/>
        <v>0.6154395359214636</v>
      </c>
      <c r="J74" s="4">
        <f t="shared" si="2"/>
        <v>0.6227114572114987</v>
      </c>
      <c r="K74" s="4">
        <f t="shared" si="3"/>
        <v>0.6019286560699547</v>
      </c>
      <c r="L74" s="4">
        <f t="shared" si="4"/>
        <v>0.6048614533705712</v>
      </c>
    </row>
    <row r="75" spans="2:12" ht="15">
      <c r="B75" t="s">
        <v>67</v>
      </c>
      <c r="H75" s="4"/>
      <c r="I75" s="4"/>
      <c r="J75" s="4"/>
      <c r="K75" s="4"/>
      <c r="L75" s="4"/>
    </row>
    <row r="76" spans="2:12" ht="15">
      <c r="B76" s="2">
        <v>-1533</v>
      </c>
      <c r="C76" s="2">
        <v>-1551</v>
      </c>
      <c r="D76" s="2">
        <v>-1505.9</v>
      </c>
      <c r="E76">
        <v>-764.2</v>
      </c>
      <c r="F76">
        <v>-514.9</v>
      </c>
      <c r="H76" s="4">
        <f t="shared" si="0"/>
        <v>-0.060973669556916715</v>
      </c>
      <c r="I76" s="4">
        <f t="shared" si="1"/>
        <v>-0.06921017402945114</v>
      </c>
      <c r="J76" s="4">
        <f t="shared" si="2"/>
        <v>-0.07797096346615857</v>
      </c>
      <c r="K76" s="4">
        <f t="shared" si="3"/>
        <v>-0.04460892762286135</v>
      </c>
      <c r="L76" s="4">
        <f t="shared" si="4"/>
        <v>-0.03524587919610098</v>
      </c>
    </row>
    <row r="77" spans="2:12" ht="15">
      <c r="B77" t="s">
        <v>68</v>
      </c>
      <c r="H77" s="4"/>
      <c r="I77" s="4"/>
      <c r="J77" s="4"/>
      <c r="K77" s="4"/>
      <c r="L77" s="4"/>
    </row>
    <row r="78" spans="2:12" ht="15">
      <c r="B78">
        <v>-103</v>
      </c>
      <c r="C78">
        <v>-27</v>
      </c>
      <c r="D78">
        <v>-55.5</v>
      </c>
      <c r="E78">
        <v>-70.3</v>
      </c>
      <c r="F78">
        <v>-76.8</v>
      </c>
      <c r="H78" s="4">
        <f t="shared" si="0"/>
        <v>-0.004096730570360353</v>
      </c>
      <c r="I78" s="4">
        <f t="shared" si="1"/>
        <v>-0.0012048192771084338</v>
      </c>
      <c r="J78" s="4">
        <f t="shared" si="2"/>
        <v>-0.002873622732168006</v>
      </c>
      <c r="K78" s="4">
        <f t="shared" si="3"/>
        <v>-0.004103647751749742</v>
      </c>
      <c r="L78" s="4">
        <f t="shared" si="4"/>
        <v>-0.005257105306390669</v>
      </c>
    </row>
    <row r="79" spans="2:12" ht="15">
      <c r="B79" t="s">
        <v>69</v>
      </c>
      <c r="H79" s="4"/>
      <c r="I79" s="4"/>
      <c r="J79" s="4"/>
      <c r="K79" s="4"/>
      <c r="L79" s="4"/>
    </row>
    <row r="80" spans="2:12" ht="15">
      <c r="B80" s="2">
        <v>14376</v>
      </c>
      <c r="C80" s="2">
        <v>12869</v>
      </c>
      <c r="D80" s="2">
        <v>11104.3</v>
      </c>
      <c r="E80" s="2">
        <v>10115.8</v>
      </c>
      <c r="F80" s="2">
        <v>8889.7</v>
      </c>
      <c r="H80" s="4">
        <f t="shared" si="0"/>
        <v>0.5717922201893246</v>
      </c>
      <c r="I80" s="4">
        <f t="shared" si="1"/>
        <v>0.5742525658188309</v>
      </c>
      <c r="J80" s="4">
        <f t="shared" si="2"/>
        <v>0.5749471874741116</v>
      </c>
      <c r="K80" s="4">
        <f t="shared" si="3"/>
        <v>0.590493313330726</v>
      </c>
      <c r="L80" s="4">
        <f t="shared" si="4"/>
        <v>0.608516784403921</v>
      </c>
    </row>
    <row r="81" spans="2:12" ht="15">
      <c r="B81" t="s">
        <v>1</v>
      </c>
      <c r="C81" t="s">
        <v>1</v>
      </c>
      <c r="D81" t="s">
        <v>1</v>
      </c>
      <c r="E81" t="s">
        <v>1</v>
      </c>
      <c r="F81" t="s">
        <v>1</v>
      </c>
      <c r="G81" t="s">
        <v>1</v>
      </c>
      <c r="H81" s="4"/>
      <c r="I81" s="4"/>
      <c r="J81" s="4"/>
      <c r="K81" s="4"/>
      <c r="L81" s="4"/>
    </row>
    <row r="82" spans="2:12" ht="15">
      <c r="B82" t="s">
        <v>70</v>
      </c>
      <c r="H82" s="4"/>
      <c r="I82" s="4"/>
      <c r="J82" s="4"/>
      <c r="K82" s="4"/>
      <c r="L82" s="4"/>
    </row>
    <row r="83" spans="2:12" ht="15">
      <c r="B83" s="2">
        <v>25142</v>
      </c>
      <c r="C83" s="2">
        <v>22410</v>
      </c>
      <c r="D83" s="2">
        <v>19313.6</v>
      </c>
      <c r="E83" s="2">
        <v>17131.1</v>
      </c>
      <c r="F83" s="2">
        <v>14608.8</v>
      </c>
      <c r="H83" s="4">
        <f t="shared" si="0"/>
        <v>1</v>
      </c>
      <c r="I83" s="4">
        <f t="shared" si="1"/>
        <v>1</v>
      </c>
      <c r="J83" s="4">
        <f t="shared" si="2"/>
        <v>1</v>
      </c>
      <c r="K83" s="4">
        <f t="shared" si="3"/>
        <v>1</v>
      </c>
      <c r="L83" s="4">
        <f t="shared" si="4"/>
        <v>1</v>
      </c>
    </row>
    <row r="84" spans="2:7" ht="15">
      <c r="B84" t="s">
        <v>1</v>
      </c>
      <c r="C84" t="s">
        <v>1</v>
      </c>
      <c r="D84" t="s">
        <v>1</v>
      </c>
      <c r="E84" t="s">
        <v>1</v>
      </c>
      <c r="F84" t="s">
        <v>1</v>
      </c>
      <c r="G84" t="s">
        <v>1</v>
      </c>
    </row>
    <row r="85" spans="2:7" ht="15">
      <c r="B85" t="s">
        <v>1</v>
      </c>
      <c r="C85" t="s">
        <v>1</v>
      </c>
      <c r="D85" t="s">
        <v>1</v>
      </c>
      <c r="E85" t="s">
        <v>1</v>
      </c>
      <c r="F85" t="s">
        <v>1</v>
      </c>
      <c r="G85" t="s">
        <v>1</v>
      </c>
    </row>
    <row r="86" ht="15">
      <c r="B86" t="s">
        <v>71</v>
      </c>
    </row>
    <row r="87" spans="2:6" ht="15">
      <c r="B87">
        <v>988.56</v>
      </c>
      <c r="C87">
        <v>989.18</v>
      </c>
      <c r="D87">
        <v>991.14</v>
      </c>
      <c r="E87" s="2">
        <v>1007.86</v>
      </c>
      <c r="F87" s="2">
        <v>1013.51</v>
      </c>
    </row>
    <row r="88" ht="15">
      <c r="B88" t="s">
        <v>72</v>
      </c>
    </row>
    <row r="89" spans="2:6" ht="15">
      <c r="B89">
        <v>0</v>
      </c>
      <c r="C89">
        <v>0</v>
      </c>
      <c r="D89">
        <v>0</v>
      </c>
      <c r="E89">
        <v>0</v>
      </c>
      <c r="F89">
        <v>0</v>
      </c>
    </row>
  </sheetData>
  <sheetProtection/>
  <printOptions/>
  <pageMargins left="0.7" right="0.7" top="0.75" bottom="0.75" header="0.3" footer="0.3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46"/>
  <sheetViews>
    <sheetView tabSelected="1" zoomScalePageLayoutView="0" workbookViewId="0" topLeftCell="A22">
      <selection activeCell="H43" sqref="H43"/>
    </sheetView>
  </sheetViews>
  <sheetFormatPr defaultColWidth="9.140625" defaultRowHeight="15"/>
  <cols>
    <col min="2" max="2" width="9.57421875" style="0" bestFit="1" customWidth="1"/>
  </cols>
  <sheetData>
    <row r="2" ht="15.75" thickBot="1"/>
    <row r="3" spans="1:12" ht="1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19"/>
    </row>
    <row r="4" spans="1:12" ht="15">
      <c r="A4" s="38"/>
      <c r="B4" s="32"/>
      <c r="C4" s="32"/>
      <c r="D4" s="32"/>
      <c r="E4" s="32"/>
      <c r="F4" s="32">
        <v>2009</v>
      </c>
      <c r="G4" s="32">
        <v>2008</v>
      </c>
      <c r="H4" s="32"/>
      <c r="I4" s="32" t="s">
        <v>104</v>
      </c>
      <c r="J4" s="32"/>
      <c r="K4" s="32"/>
      <c r="L4" s="22"/>
    </row>
    <row r="5" spans="1:12" ht="15">
      <c r="A5" s="20"/>
      <c r="B5" s="23"/>
      <c r="C5" s="21"/>
      <c r="D5" s="21"/>
      <c r="E5" s="21"/>
      <c r="F5" s="21"/>
      <c r="G5" s="21"/>
      <c r="H5" s="21"/>
      <c r="I5" s="21"/>
      <c r="J5" s="21"/>
      <c r="K5" s="21"/>
      <c r="L5" s="22"/>
    </row>
    <row r="6" spans="1:12" ht="15">
      <c r="A6" s="20"/>
      <c r="B6" s="23"/>
      <c r="C6" s="21"/>
      <c r="D6" s="21"/>
      <c r="E6" s="21"/>
      <c r="F6" s="21"/>
      <c r="G6" s="21"/>
      <c r="H6" s="21"/>
      <c r="I6" s="21"/>
      <c r="J6" s="21"/>
      <c r="K6" s="21"/>
      <c r="L6" s="22"/>
    </row>
    <row r="7" spans="1:12" ht="15">
      <c r="A7" s="24" t="s">
        <v>136</v>
      </c>
      <c r="B7" s="23" t="s">
        <v>134</v>
      </c>
      <c r="C7" s="21"/>
      <c r="D7" s="21"/>
      <c r="E7" s="21"/>
      <c r="F7" s="21">
        <f>Incomestatement!B54</f>
        <v>2.02</v>
      </c>
      <c r="G7" s="21">
        <f>Incomestatement!C54</f>
        <v>2.17</v>
      </c>
      <c r="H7" s="21"/>
      <c r="I7" s="21"/>
      <c r="J7" s="21"/>
      <c r="K7" s="21"/>
      <c r="L7" s="22"/>
    </row>
    <row r="8" spans="1:12" ht="15">
      <c r="A8" s="20"/>
      <c r="B8" s="23"/>
      <c r="C8" s="21"/>
      <c r="D8" s="21"/>
      <c r="E8" s="21"/>
      <c r="F8" s="21"/>
      <c r="G8" s="21"/>
      <c r="H8" s="21"/>
      <c r="I8" s="21"/>
      <c r="J8" s="21"/>
      <c r="K8" s="21"/>
      <c r="L8" s="22"/>
    </row>
    <row r="9" spans="1:12" ht="15">
      <c r="A9" s="20"/>
      <c r="B9" s="23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15">
      <c r="A10" s="25" t="s">
        <v>131</v>
      </c>
      <c r="B10" s="21"/>
      <c r="C10" s="21"/>
      <c r="D10" s="21"/>
      <c r="E10" s="21"/>
      <c r="F10" s="21">
        <v>16</v>
      </c>
      <c r="G10" s="21"/>
      <c r="H10" s="21"/>
      <c r="I10" s="21">
        <v>14</v>
      </c>
      <c r="J10" s="21"/>
      <c r="K10" s="21"/>
      <c r="L10" s="22"/>
    </row>
    <row r="11" spans="1:12" ht="15">
      <c r="A11" s="26"/>
      <c r="B11" s="23" t="s">
        <v>129</v>
      </c>
      <c r="C11" s="21"/>
      <c r="D11" s="21"/>
      <c r="E11" s="21"/>
      <c r="F11" s="21"/>
      <c r="G11" s="21"/>
      <c r="H11" s="21"/>
      <c r="I11" s="21"/>
      <c r="J11" s="21"/>
      <c r="K11" s="21"/>
      <c r="L11" s="22"/>
    </row>
    <row r="12" spans="1:12" ht="15">
      <c r="A12" s="27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2"/>
    </row>
    <row r="13" spans="1:12" ht="15">
      <c r="A13" s="25" t="s">
        <v>132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2"/>
    </row>
    <row r="14" spans="1:12" ht="15">
      <c r="A14" s="26"/>
      <c r="B14" s="23" t="s">
        <v>135</v>
      </c>
      <c r="C14" s="21"/>
      <c r="D14" s="21"/>
      <c r="E14" s="21"/>
      <c r="F14" s="28">
        <f>Incomestatement!B57/Cashconversion!F7</f>
        <v>0.2376237623762376</v>
      </c>
      <c r="G14" s="28">
        <f>Incomestatement!C57/Cashconversion!G7</f>
        <v>0.18433179723502305</v>
      </c>
      <c r="H14" s="21"/>
      <c r="I14" s="21"/>
      <c r="J14" s="21"/>
      <c r="K14" s="21"/>
      <c r="L14" s="22"/>
    </row>
    <row r="15" spans="1:12" ht="15">
      <c r="A15" s="26"/>
      <c r="B15" s="23" t="s">
        <v>34</v>
      </c>
      <c r="C15" s="21"/>
      <c r="D15" s="21"/>
      <c r="E15" s="21"/>
      <c r="F15" s="21"/>
      <c r="G15" s="21"/>
      <c r="H15" s="21"/>
      <c r="I15" s="21"/>
      <c r="J15" s="21"/>
      <c r="K15" s="21"/>
      <c r="L15" s="22"/>
    </row>
    <row r="16" spans="1:12" ht="15">
      <c r="A16" s="26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2"/>
    </row>
    <row r="17" spans="1:12" ht="15">
      <c r="A17" s="26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2"/>
    </row>
    <row r="18" spans="1:12" ht="15">
      <c r="A18" s="26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2"/>
    </row>
    <row r="19" spans="1:12" ht="15">
      <c r="A19" s="25" t="s">
        <v>133</v>
      </c>
      <c r="B19" s="21"/>
      <c r="C19" s="21"/>
      <c r="D19" s="21"/>
      <c r="E19" s="21"/>
      <c r="F19" s="29">
        <f>Incomestatement!B57/33.49</f>
        <v>0.014332636607942668</v>
      </c>
      <c r="G19" s="21"/>
      <c r="H19" s="21"/>
      <c r="I19" s="21"/>
      <c r="J19" s="21"/>
      <c r="K19" s="21"/>
      <c r="L19" s="22"/>
    </row>
    <row r="20" spans="1:12" ht="15">
      <c r="A20" s="20"/>
      <c r="B20" s="23" t="s">
        <v>130</v>
      </c>
      <c r="C20" s="21"/>
      <c r="D20" s="21"/>
      <c r="E20" s="21"/>
      <c r="F20" s="21"/>
      <c r="G20" s="21"/>
      <c r="H20" s="21"/>
      <c r="I20" s="21"/>
      <c r="J20" s="21"/>
      <c r="K20" s="21"/>
      <c r="L20" s="22"/>
    </row>
    <row r="21" spans="1:12" ht="1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2"/>
    </row>
    <row r="22" spans="1:12" ht="15">
      <c r="A22" s="20"/>
      <c r="B22" s="30" t="s">
        <v>143</v>
      </c>
      <c r="C22" s="30"/>
      <c r="D22" s="30"/>
      <c r="E22" s="21"/>
      <c r="F22" s="21"/>
      <c r="G22" s="21"/>
      <c r="H22" s="21"/>
      <c r="I22" s="21"/>
      <c r="J22" s="21"/>
      <c r="K22" s="21"/>
      <c r="L22" s="22"/>
    </row>
    <row r="23" spans="1:12" ht="15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2"/>
    </row>
    <row r="24" spans="1:12" ht="15">
      <c r="A24" s="20"/>
      <c r="B24" s="21" t="s">
        <v>137</v>
      </c>
      <c r="C24" s="21"/>
      <c r="D24" s="21"/>
      <c r="E24" s="21"/>
      <c r="F24" s="21"/>
      <c r="G24" s="21"/>
      <c r="H24" s="21"/>
      <c r="I24" s="21"/>
      <c r="J24" s="21"/>
      <c r="K24" s="21"/>
      <c r="L24" s="22"/>
    </row>
    <row r="25" spans="1:12" ht="15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2"/>
    </row>
    <row r="26" spans="1:12" ht="15">
      <c r="A26" s="20"/>
      <c r="B26" s="21" t="s">
        <v>138</v>
      </c>
      <c r="C26" s="21"/>
      <c r="D26" s="21"/>
      <c r="E26" s="21"/>
      <c r="F26" s="21"/>
      <c r="G26" s="21"/>
      <c r="H26" s="21"/>
      <c r="I26" s="21"/>
      <c r="J26" s="21"/>
      <c r="K26" s="21"/>
      <c r="L26" s="22"/>
    </row>
    <row r="27" spans="1:12" ht="15">
      <c r="A27" s="20"/>
      <c r="B27" s="21">
        <f>Balancesheet!B12/(Incomestatement!B13/360)</f>
        <v>53.454354577665015</v>
      </c>
      <c r="C27" s="21"/>
      <c r="D27" s="21"/>
      <c r="E27" s="21"/>
      <c r="F27" s="21"/>
      <c r="G27" s="21"/>
      <c r="H27" s="21"/>
      <c r="I27" s="21"/>
      <c r="J27" s="21"/>
      <c r="K27" s="21"/>
      <c r="L27" s="22"/>
    </row>
    <row r="28" spans="1:12" ht="15">
      <c r="A28" s="20"/>
      <c r="B28" s="21" t="s">
        <v>144</v>
      </c>
      <c r="C28" s="21"/>
      <c r="D28" s="21"/>
      <c r="E28" s="21"/>
      <c r="F28" s="21"/>
      <c r="G28" s="21"/>
      <c r="H28" s="21"/>
      <c r="I28" s="21"/>
      <c r="J28" s="21"/>
      <c r="K28" s="21"/>
      <c r="L28" s="22"/>
    </row>
    <row r="29" spans="1:12" ht="15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2"/>
    </row>
    <row r="30" spans="1:12" ht="15">
      <c r="A30" s="20"/>
      <c r="B30" s="21" t="s">
        <v>139</v>
      </c>
      <c r="C30" s="21"/>
      <c r="D30" s="21"/>
      <c r="E30" s="21"/>
      <c r="F30" s="21"/>
      <c r="G30" s="21"/>
      <c r="H30" s="21"/>
      <c r="I30" s="21"/>
      <c r="J30" s="21"/>
      <c r="K30" s="21"/>
      <c r="L30" s="22"/>
    </row>
    <row r="31" spans="1:12" ht="15">
      <c r="A31" s="20"/>
      <c r="B31" s="21">
        <f>Balancesheet!B10/(Incomestatement!B10/360)</f>
        <v>14.187416120628406</v>
      </c>
      <c r="C31" s="21"/>
      <c r="D31" s="21"/>
      <c r="E31" s="21"/>
      <c r="F31" s="21"/>
      <c r="G31" s="21"/>
      <c r="H31" s="21"/>
      <c r="I31" s="21"/>
      <c r="J31" s="21"/>
      <c r="K31" s="21"/>
      <c r="L31" s="22"/>
    </row>
    <row r="32" spans="1:12" ht="15">
      <c r="A32" s="20"/>
      <c r="B32" s="21" t="s">
        <v>145</v>
      </c>
      <c r="C32" s="21"/>
      <c r="D32" s="21"/>
      <c r="E32" s="21"/>
      <c r="F32" s="21"/>
      <c r="G32" s="21"/>
      <c r="H32" s="21"/>
      <c r="I32" s="21"/>
      <c r="J32" s="21"/>
      <c r="K32" s="21"/>
      <c r="L32" s="22"/>
    </row>
    <row r="33" spans="1:12" ht="15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2"/>
    </row>
    <row r="34" spans="1:12" ht="15">
      <c r="A34" s="20"/>
      <c r="B34" s="21" t="s">
        <v>146</v>
      </c>
      <c r="C34" s="21"/>
      <c r="D34" s="21"/>
      <c r="E34" s="21"/>
      <c r="F34" s="21"/>
      <c r="G34" s="21"/>
      <c r="H34" s="21"/>
      <c r="I34" s="21"/>
      <c r="J34" s="21"/>
      <c r="K34" s="21"/>
      <c r="L34" s="22"/>
    </row>
    <row r="35" spans="1:12" ht="15">
      <c r="A35" s="20"/>
      <c r="B35" s="31">
        <f>B27+B31</f>
        <v>67.64177069829341</v>
      </c>
      <c r="C35" s="21" t="s">
        <v>147</v>
      </c>
      <c r="D35" s="21"/>
      <c r="E35" s="21"/>
      <c r="F35" s="21"/>
      <c r="G35" s="21"/>
      <c r="H35" s="21"/>
      <c r="I35" s="21"/>
      <c r="J35" s="21"/>
      <c r="K35" s="21"/>
      <c r="L35" s="22"/>
    </row>
    <row r="36" spans="1:12" ht="15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2"/>
    </row>
    <row r="37" spans="1:12" ht="15">
      <c r="A37" s="20"/>
      <c r="B37" s="21" t="s">
        <v>140</v>
      </c>
      <c r="C37" s="21"/>
      <c r="D37" s="21"/>
      <c r="E37" s="21"/>
      <c r="F37" s="21"/>
      <c r="G37" s="21"/>
      <c r="H37" s="21"/>
      <c r="I37" s="21"/>
      <c r="J37" s="21"/>
      <c r="K37" s="21"/>
      <c r="L37" s="22"/>
    </row>
    <row r="38" spans="1:12" ht="15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2"/>
    </row>
    <row r="39" spans="1:12" ht="15">
      <c r="A39" s="20"/>
      <c r="B39" s="31">
        <f>B35-B44</f>
        <v>33.721994660499796</v>
      </c>
      <c r="C39" s="21"/>
      <c r="D39" s="21"/>
      <c r="E39" s="21"/>
      <c r="F39" s="21"/>
      <c r="G39" s="21"/>
      <c r="H39" s="21"/>
      <c r="I39" s="21"/>
      <c r="J39" s="21"/>
      <c r="K39" s="21"/>
      <c r="L39" s="22"/>
    </row>
    <row r="40" spans="1:12" ht="15">
      <c r="A40" s="20"/>
      <c r="B40" s="32" t="s">
        <v>148</v>
      </c>
      <c r="C40" s="32"/>
      <c r="D40" s="21"/>
      <c r="E40" s="21"/>
      <c r="F40" s="21"/>
      <c r="G40" s="21"/>
      <c r="H40" s="21"/>
      <c r="I40" s="21"/>
      <c r="J40" s="21"/>
      <c r="K40" s="21"/>
      <c r="L40" s="22"/>
    </row>
    <row r="41" spans="1:12" ht="15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2"/>
    </row>
    <row r="42" spans="1:12" ht="15">
      <c r="A42" s="20"/>
      <c r="B42" s="21" t="s">
        <v>141</v>
      </c>
      <c r="C42" s="21"/>
      <c r="D42" s="21"/>
      <c r="E42" s="21"/>
      <c r="F42" s="21"/>
      <c r="G42" s="21"/>
      <c r="H42" s="21"/>
      <c r="I42" s="21"/>
      <c r="J42" s="21"/>
      <c r="K42" s="21"/>
      <c r="L42" s="22"/>
    </row>
    <row r="43" spans="1:12" ht="15">
      <c r="A43" s="20"/>
      <c r="B43" s="21" t="s">
        <v>142</v>
      </c>
      <c r="C43" s="21"/>
      <c r="D43" s="21"/>
      <c r="E43" s="21"/>
      <c r="F43" s="21"/>
      <c r="G43" s="21"/>
      <c r="H43" s="21"/>
      <c r="I43" s="21"/>
      <c r="J43" s="21"/>
      <c r="K43" s="21"/>
      <c r="L43" s="22"/>
    </row>
    <row r="44" spans="1:12" ht="15">
      <c r="A44" s="20"/>
      <c r="B44" s="21">
        <f>Balancesheet!B39/(Incomestatement!B13/360)</f>
        <v>33.91977603779362</v>
      </c>
      <c r="C44" s="21"/>
      <c r="D44" s="21"/>
      <c r="E44" s="21"/>
      <c r="F44" s="21"/>
      <c r="G44" s="21"/>
      <c r="H44" s="21"/>
      <c r="I44" s="21"/>
      <c r="J44" s="21"/>
      <c r="K44" s="21"/>
      <c r="L44" s="22"/>
    </row>
    <row r="45" spans="1:12" ht="15">
      <c r="A45" s="20"/>
      <c r="B45" s="21" t="s">
        <v>148</v>
      </c>
      <c r="C45" s="21"/>
      <c r="D45" s="21"/>
      <c r="E45" s="21"/>
      <c r="F45" s="21"/>
      <c r="G45" s="21"/>
      <c r="H45" s="21"/>
      <c r="I45" s="21"/>
      <c r="J45" s="21"/>
      <c r="K45" s="21"/>
      <c r="L45" s="22"/>
    </row>
    <row r="46" spans="1:12" ht="15.75" thickBot="1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5"/>
    </row>
  </sheetData>
  <sheetProtection/>
  <printOptions/>
  <pageMargins left="0.7" right="0.7" top="0.75" bottom="0.75" header="0.3" footer="0.3"/>
  <pageSetup horizontalDpi="180" verticalDpi="1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97"/>
  <sheetViews>
    <sheetView zoomScalePageLayoutView="0" workbookViewId="0" topLeftCell="A1">
      <selection activeCell="B23" sqref="B23"/>
    </sheetView>
  </sheetViews>
  <sheetFormatPr defaultColWidth="9.140625" defaultRowHeight="15"/>
  <cols>
    <col min="2" max="2" width="54.7109375" style="0" customWidth="1"/>
    <col min="3" max="3" width="10.28125" style="0" customWidth="1"/>
    <col min="4" max="6" width="11.57421875" style="0" bestFit="1" customWidth="1"/>
    <col min="7" max="7" width="13.28125" style="0" customWidth="1"/>
    <col min="8" max="8" width="3.8515625" style="0" customWidth="1"/>
  </cols>
  <sheetData>
    <row r="3" spans="1:9" ht="26.25">
      <c r="A3" s="5" t="s">
        <v>74</v>
      </c>
      <c r="I3" s="6"/>
    </row>
    <row r="4" ht="15">
      <c r="I4" s="6"/>
    </row>
    <row r="5" ht="15">
      <c r="I5" s="6"/>
    </row>
    <row r="6" ht="15">
      <c r="I6" s="6"/>
    </row>
    <row r="7" ht="15">
      <c r="I7" s="6"/>
    </row>
    <row r="8" ht="15">
      <c r="I8" s="6"/>
    </row>
    <row r="9" spans="3:9" ht="15">
      <c r="C9">
        <v>2009</v>
      </c>
      <c r="D9">
        <v>2008</v>
      </c>
      <c r="E9">
        <v>2007</v>
      </c>
      <c r="F9">
        <v>2006</v>
      </c>
      <c r="G9">
        <v>2005</v>
      </c>
      <c r="I9" t="s">
        <v>104</v>
      </c>
    </row>
    <row r="12" ht="15">
      <c r="A12" s="3" t="s">
        <v>75</v>
      </c>
    </row>
    <row r="13" ht="15">
      <c r="F13" t="s">
        <v>1</v>
      </c>
    </row>
    <row r="14" spans="1:9" ht="15">
      <c r="A14" t="s">
        <v>76</v>
      </c>
      <c r="C14" s="7">
        <f>(Balancesheet!B7+Balancesheet!B10)/Balancesheet!B51</f>
        <v>0.7509233269315999</v>
      </c>
      <c r="D14" s="7">
        <f>(Balancesheet!C7+Balancesheet!C10)/Balancesheet!C51</f>
        <v>0.4470198675496689</v>
      </c>
      <c r="E14" s="7">
        <f>(Balancesheet!D7+Balancesheet!D10)/Balancesheet!D51</f>
        <v>0.36939341369749273</v>
      </c>
      <c r="F14" s="7">
        <f>(Balancesheet!E7+Balancesheet!E10)/Balancesheet!E51</f>
        <v>0.5903601897381543</v>
      </c>
      <c r="G14" s="7">
        <f>(Balancesheet!F7+Balancesheet!F10)/Balancesheet!F51</f>
        <v>0.5507476009819235</v>
      </c>
      <c r="H14" s="7"/>
      <c r="I14">
        <v>0.7</v>
      </c>
    </row>
    <row r="15" spans="1:8" ht="15">
      <c r="A15" t="s">
        <v>77</v>
      </c>
      <c r="C15" s="7"/>
      <c r="D15" s="7"/>
      <c r="E15" s="7"/>
      <c r="F15" s="7"/>
      <c r="G15" s="7"/>
      <c r="H15" s="7"/>
    </row>
    <row r="16" spans="3:8" ht="15">
      <c r="C16" s="7"/>
      <c r="D16" s="7"/>
      <c r="E16" s="7"/>
      <c r="F16" s="7"/>
      <c r="G16" s="7"/>
      <c r="H16" s="7"/>
    </row>
    <row r="17" spans="3:8" ht="15">
      <c r="C17" s="7"/>
      <c r="D17" s="7"/>
      <c r="E17" s="7" t="s">
        <v>78</v>
      </c>
      <c r="F17" s="7"/>
      <c r="G17" s="7"/>
      <c r="H17" s="7"/>
    </row>
    <row r="18" spans="1:9" ht="15">
      <c r="A18" t="s">
        <v>79</v>
      </c>
      <c r="C18" s="7">
        <f>Balancesheet!B18/Balancesheet!B51</f>
        <v>1.7800265918156302</v>
      </c>
      <c r="D18" s="7">
        <f>Balancesheet!C18/Balancesheet!C51</f>
        <v>1.570288982540638</v>
      </c>
      <c r="E18" s="7">
        <f>Balancesheet!D18/Balancesheet!D51</f>
        <v>1.4101537594709606</v>
      </c>
      <c r="F18" s="7">
        <f>Balancesheet!E18/Balancesheet!E51</f>
        <v>1.68634128542387</v>
      </c>
      <c r="G18" s="7">
        <f>Balancesheet!F18/Balancesheet!F51</f>
        <v>1.855947333184557</v>
      </c>
      <c r="H18" s="7"/>
      <c r="I18">
        <v>1.7</v>
      </c>
    </row>
    <row r="19" spans="1:8" ht="15">
      <c r="A19" t="s">
        <v>80</v>
      </c>
      <c r="C19" s="7"/>
      <c r="D19" s="7"/>
      <c r="E19" s="7"/>
      <c r="F19" s="7"/>
      <c r="G19" s="7"/>
      <c r="H19" s="7"/>
    </row>
    <row r="22" ht="15">
      <c r="A22" s="3" t="s">
        <v>81</v>
      </c>
    </row>
    <row r="23" ht="15">
      <c r="E23" t="s">
        <v>78</v>
      </c>
    </row>
    <row r="24" spans="1:8" ht="15">
      <c r="A24" t="s">
        <v>82</v>
      </c>
      <c r="C24" s="7">
        <f>Balancesheet!B63/Balancesheet!B35</f>
        <v>0.42820777981067537</v>
      </c>
      <c r="D24" s="7">
        <f>Balancesheet!C63/Balancesheet!C35</f>
        <v>0.4257474341811691</v>
      </c>
      <c r="E24" s="7">
        <f>Balancesheet!D63/Balancesheet!D35</f>
        <v>0.4250528125258885</v>
      </c>
      <c r="F24" s="7">
        <f>Balancesheet!E63/Balancesheet!E35</f>
        <v>0.40950668666927403</v>
      </c>
      <c r="G24" s="7">
        <f>Balancesheet!F63/Balancesheet!F35</f>
        <v>0.3914832155960791</v>
      </c>
      <c r="H24" s="7"/>
    </row>
    <row r="25" ht="15">
      <c r="A25" t="s">
        <v>83</v>
      </c>
    </row>
    <row r="27" spans="1:9" ht="15">
      <c r="A27" t="s">
        <v>127</v>
      </c>
      <c r="C27" s="7">
        <f>Balancesheet!B55/Balancesheet!B80</f>
        <v>0.16249304396215916</v>
      </c>
      <c r="D27" s="7">
        <f>Balancesheet!C55/Balancesheet!C80</f>
        <v>0.10389307638511151</v>
      </c>
      <c r="E27" s="7">
        <f>Balancesheet!D55/Balancesheet!D80</f>
        <v>0.001981214484478986</v>
      </c>
      <c r="F27" s="7">
        <f>Balancesheet!E55/Balancesheet!E80</f>
        <v>0</v>
      </c>
      <c r="G27" s="7">
        <f>Balancesheet!F55/Balancesheet!F80</f>
        <v>0.0013498768237398336</v>
      </c>
      <c r="H27" s="7"/>
      <c r="I27">
        <v>0.28</v>
      </c>
    </row>
    <row r="28" spans="1:6" ht="15">
      <c r="A28" t="s">
        <v>128</v>
      </c>
      <c r="E28" t="s">
        <v>78</v>
      </c>
      <c r="F28" t="s">
        <v>1</v>
      </c>
    </row>
    <row r="30" spans="1:7" ht="15">
      <c r="A30" t="s">
        <v>84</v>
      </c>
      <c r="C30" t="s">
        <v>103</v>
      </c>
      <c r="D30" t="s">
        <v>103</v>
      </c>
      <c r="E30" t="s">
        <v>103</v>
      </c>
      <c r="F30" t="s">
        <v>103</v>
      </c>
      <c r="G30" t="s">
        <v>103</v>
      </c>
    </row>
    <row r="31" ht="15">
      <c r="A31" t="s">
        <v>85</v>
      </c>
    </row>
    <row r="33" ht="15">
      <c r="E33" t="s">
        <v>86</v>
      </c>
    </row>
    <row r="34" ht="15">
      <c r="A34" s="3" t="s">
        <v>87</v>
      </c>
    </row>
    <row r="36" spans="1:9" ht="15">
      <c r="A36" t="s">
        <v>88</v>
      </c>
      <c r="C36" s="8">
        <f>Incomestatement!B10/Balancesheet!B10</f>
        <v>25.374599358974358</v>
      </c>
      <c r="D36" s="8">
        <f>Incomestatement!C10/Balancesheet!C10</f>
        <v>23.361297981796596</v>
      </c>
      <c r="E36" s="8">
        <f>Incomestatement!D10/Balancesheet!D10</f>
        <v>24.03845293986139</v>
      </c>
      <c r="F36" s="8">
        <f>Incomestatement!E10/Balancesheet!E10</f>
        <v>22.98395307121734</v>
      </c>
      <c r="G36" s="8">
        <f>Incomestatement!F10/Balancesheet!F10</f>
        <v>30.22387739024565</v>
      </c>
      <c r="H36" s="8"/>
      <c r="I36">
        <v>21.1</v>
      </c>
    </row>
    <row r="37" spans="1:8" ht="15">
      <c r="A37" t="s">
        <v>89</v>
      </c>
      <c r="C37" s="8"/>
      <c r="D37" s="8"/>
      <c r="E37" s="8"/>
      <c r="F37" s="8"/>
      <c r="G37" s="8"/>
      <c r="H37" s="8"/>
    </row>
    <row r="38" spans="3:8" ht="15">
      <c r="C38" s="8"/>
      <c r="D38" s="8"/>
      <c r="E38" s="8"/>
      <c r="F38" s="8"/>
      <c r="G38" s="8"/>
      <c r="H38" s="8"/>
    </row>
    <row r="39" spans="3:8" ht="15">
      <c r="C39" s="8"/>
      <c r="D39" s="8"/>
      <c r="E39" s="8"/>
      <c r="F39" s="8"/>
      <c r="G39" s="8"/>
      <c r="H39" s="8"/>
    </row>
    <row r="40" spans="1:9" ht="15">
      <c r="A40" t="s">
        <v>90</v>
      </c>
      <c r="C40" s="8">
        <f>Incomestatement!B13/Balancesheet!B12</f>
        <v>6.734717926056857</v>
      </c>
      <c r="D40" s="8">
        <f>'[1]Income statement'!D10/'[1]Balance Sheet'!D22</f>
        <v>24.92462311557789</v>
      </c>
      <c r="E40" s="8">
        <f>'[1]Income statement'!E10/'[1]Balance Sheet'!E22</f>
        <v>19.905123339658445</v>
      </c>
      <c r="F40" s="8">
        <f>'[1]Income statement'!F10/'[1]Balance Sheet'!F22</f>
        <v>31.635103926096996</v>
      </c>
      <c r="G40" s="8">
        <f>'[1]Income statement'!G10/'[1]Balance Sheet'!G22</f>
        <v>33.71517671517672</v>
      </c>
      <c r="H40" s="8"/>
      <c r="I40">
        <v>7.2</v>
      </c>
    </row>
    <row r="41" spans="1:8" ht="15">
      <c r="A41" t="s">
        <v>91</v>
      </c>
      <c r="C41" s="8"/>
      <c r="D41" s="8"/>
      <c r="E41" s="8"/>
      <c r="F41" s="8"/>
      <c r="G41" s="8"/>
      <c r="H41" s="8"/>
    </row>
    <row r="42" spans="3:8" ht="15">
      <c r="C42" s="8"/>
      <c r="D42" s="8"/>
      <c r="E42" s="8"/>
      <c r="F42" s="8"/>
      <c r="G42" s="8"/>
      <c r="H42" s="8"/>
    </row>
    <row r="43" spans="1:8" ht="15">
      <c r="A43" t="s">
        <v>92</v>
      </c>
      <c r="C43" s="8"/>
      <c r="D43" s="8"/>
      <c r="E43" s="8"/>
      <c r="F43" s="8"/>
      <c r="G43" s="8"/>
      <c r="H43" s="8"/>
    </row>
    <row r="44" spans="1:9" ht="15">
      <c r="A44" t="s">
        <v>93</v>
      </c>
      <c r="C44" s="8">
        <f>Incomestatement!B10/Balancesheet!B35</f>
        <v>2.5190915599395436</v>
      </c>
      <c r="D44" s="8">
        <f>Incomestatement!C10/Balancesheet!C35</f>
        <v>2.6342704149933067</v>
      </c>
      <c r="E44" s="8">
        <f>Incomestatement!D10/Balancesheet!D35</f>
        <v>2.783634330212907</v>
      </c>
      <c r="F44" s="8">
        <f>Incomestatement!E10/Balancesheet!E35</f>
        <v>2.7674229909346164</v>
      </c>
      <c r="G44" s="8">
        <f>Incomestatement!F10/Balancesheet!F35</f>
        <v>2.8887793658616725</v>
      </c>
      <c r="H44" s="8"/>
      <c r="I44">
        <v>1.9</v>
      </c>
    </row>
    <row r="49" ht="15">
      <c r="A49" s="9" t="s">
        <v>94</v>
      </c>
    </row>
    <row r="50" ht="15">
      <c r="A50" s="10"/>
    </row>
    <row r="51" spans="1:9" ht="15">
      <c r="A51" t="s">
        <v>105</v>
      </c>
      <c r="C51" s="11">
        <f>Incomestatement!B40/Incomestatement!B10</f>
        <v>0.03167285071445488</v>
      </c>
      <c r="D51" s="11">
        <f>Incomestatement!C40/Incomestatement!C10</f>
        <v>0.03653826608395162</v>
      </c>
      <c r="E51" s="11">
        <f>Incomestatement!D40/Incomestatement!D10</f>
        <v>0.037969197574494996</v>
      </c>
      <c r="F51" s="11">
        <f>Incomestatement!E40/Incomestatement!E10</f>
        <v>0.03692547828471387</v>
      </c>
      <c r="G51" s="11">
        <f>Incomestatement!F40/Incomestatement!F10</f>
        <v>0.036953575219896874</v>
      </c>
      <c r="H51" s="11"/>
      <c r="I51" s="13">
        <v>0.029</v>
      </c>
    </row>
    <row r="52" ht="15">
      <c r="A52" t="s">
        <v>95</v>
      </c>
    </row>
    <row r="54" ht="15">
      <c r="E54" t="s">
        <v>86</v>
      </c>
    </row>
    <row r="55" spans="1:9" ht="15">
      <c r="A55" t="s">
        <v>96</v>
      </c>
      <c r="C55" s="12">
        <f>Incomestatement!B40/Balancesheet!B35</f>
        <v>0.07978681091400844</v>
      </c>
      <c r="D55" s="12">
        <f>Incomestatement!C40/Balancesheet!C35</f>
        <v>0.09625167336010709</v>
      </c>
      <c r="E55" s="12">
        <f>Incomestatement!D40/Balancesheet!D35</f>
        <v>0.10569236185900091</v>
      </c>
      <c r="F55" s="12">
        <f>Incomestatement!E40/Balancesheet!E35</f>
        <v>0.10218841755637409</v>
      </c>
      <c r="G55" s="12">
        <f>Incomestatement!F40/Balancesheet!F35</f>
        <v>0.10675072559005531</v>
      </c>
      <c r="H55" s="12"/>
      <c r="I55" s="13">
        <v>0.055</v>
      </c>
    </row>
    <row r="56" ht="15">
      <c r="A56" t="s">
        <v>123</v>
      </c>
    </row>
    <row r="59" spans="1:9" ht="15">
      <c r="A59" t="s">
        <v>106</v>
      </c>
      <c r="C59" s="16">
        <f>Incomestatement!B15/Incomestatement!B10</f>
        <v>0.27809268177153235</v>
      </c>
      <c r="D59" s="16">
        <f>Incomestatement!C15/Incomestatement!C10</f>
        <v>0.2819222820747366</v>
      </c>
      <c r="E59" s="16">
        <f>Incomestatement!D15/Incomestatement!D10</f>
        <v>0.28354413898292474</v>
      </c>
      <c r="F59" s="16">
        <f>Incomestatement!E15/Incomestatement!E10</f>
        <v>0.2777658250543146</v>
      </c>
      <c r="G59" s="16">
        <f>Incomestatement!F15/Incomestatement!F10</f>
        <v>0.27932116317864725</v>
      </c>
      <c r="H59" s="16"/>
      <c r="I59" s="14">
        <v>0.22</v>
      </c>
    </row>
    <row r="60" ht="15">
      <c r="A60" t="s">
        <v>107</v>
      </c>
    </row>
    <row r="63" ht="15">
      <c r="A63" s="9" t="s">
        <v>97</v>
      </c>
    </row>
    <row r="65" ht="15">
      <c r="E65" t="s">
        <v>1</v>
      </c>
    </row>
    <row r="66" spans="1:8" ht="15">
      <c r="A66" t="s">
        <v>98</v>
      </c>
      <c r="C66" s="7">
        <f>Incomestatement!B57/Incomestatement!B52</f>
        <v>0.2376237623762376</v>
      </c>
      <c r="D66" s="7">
        <f>Incomestatement!C57/Incomestatement!C52</f>
        <v>0.18433179723502305</v>
      </c>
      <c r="E66" s="7">
        <f>Incomestatement!D57/Incomestatement!D52</f>
        <v>0.16256157635467983</v>
      </c>
      <c r="F66" s="7">
        <f>Incomestatement!E57/Incomestatement!E52</f>
        <v>0.1569767441860465</v>
      </c>
      <c r="G66" s="7">
        <f>Incomestatement!F57/Incomestatement!F52</f>
        <v>0.14473684210526316</v>
      </c>
      <c r="H66" s="7"/>
    </row>
    <row r="67" ht="15">
      <c r="A67" t="s">
        <v>99</v>
      </c>
    </row>
    <row r="71" spans="1:6" ht="15">
      <c r="A71" t="s">
        <v>1</v>
      </c>
      <c r="F71" t="s">
        <v>100</v>
      </c>
    </row>
    <row r="72" spans="1:9" ht="15">
      <c r="A72" t="s">
        <v>101</v>
      </c>
      <c r="C72" s="11">
        <f>Incomestatement!B40/Balancesheet!B80</f>
        <v>0.13953811908736782</v>
      </c>
      <c r="D72" s="11">
        <f>Incomestatement!C40/Balancesheet!C80</f>
        <v>0.16761209107156733</v>
      </c>
      <c r="E72" s="11">
        <f>Incomestatement!D40/Balancesheet!D80</f>
        <v>0.18382968759849788</v>
      </c>
      <c r="F72" s="11">
        <f>Incomestatement!E40/Balancesheet!E80</f>
        <v>0.1730560113881255</v>
      </c>
      <c r="G72" s="11">
        <f>Incomestatement!F40/Balancesheet!F80</f>
        <v>0.17542774221852256</v>
      </c>
      <c r="H72" s="11"/>
      <c r="I72" s="13">
        <v>0.104</v>
      </c>
    </row>
    <row r="73" ht="15">
      <c r="A73" t="s">
        <v>102</v>
      </c>
    </row>
    <row r="77" ht="15">
      <c r="A77" t="s">
        <v>108</v>
      </c>
    </row>
    <row r="80" spans="1:7" ht="15">
      <c r="A80" t="s">
        <v>109</v>
      </c>
      <c r="D80" t="s">
        <v>110</v>
      </c>
      <c r="G80" t="s">
        <v>111</v>
      </c>
    </row>
    <row r="82" spans="3:9" ht="15">
      <c r="C82" s="17" t="s">
        <v>112</v>
      </c>
      <c r="E82" t="s">
        <v>113</v>
      </c>
      <c r="F82" t="s">
        <v>114</v>
      </c>
      <c r="I82" t="s">
        <v>115</v>
      </c>
    </row>
    <row r="83" spans="3:6" ht="15">
      <c r="C83" t="s">
        <v>114</v>
      </c>
      <c r="F83" t="s">
        <v>49</v>
      </c>
    </row>
    <row r="85" spans="1:11" ht="15">
      <c r="A85">
        <v>2009</v>
      </c>
      <c r="C85" s="13">
        <f>C51</f>
        <v>0.03167285071445488</v>
      </c>
      <c r="F85" s="7">
        <f>C44</f>
        <v>2.5190915599395436</v>
      </c>
      <c r="I85" s="15">
        <f>C85*F85</f>
        <v>0.07978681091400842</v>
      </c>
      <c r="K85" t="s">
        <v>117</v>
      </c>
    </row>
    <row r="86" ht="15">
      <c r="I86" s="15"/>
    </row>
    <row r="87" spans="1:11" ht="15">
      <c r="A87">
        <v>2008</v>
      </c>
      <c r="C87" s="13">
        <f>D51</f>
        <v>0.03653826608395162</v>
      </c>
      <c r="F87" s="7">
        <f>D44</f>
        <v>2.6342704149933067</v>
      </c>
      <c r="I87" s="15">
        <f>C87*F87</f>
        <v>0.0962516733601071</v>
      </c>
      <c r="K87" t="s">
        <v>118</v>
      </c>
    </row>
    <row r="90" spans="3:9" ht="15">
      <c r="C90" t="s">
        <v>109</v>
      </c>
      <c r="D90" t="s">
        <v>113</v>
      </c>
      <c r="E90" t="s">
        <v>110</v>
      </c>
      <c r="G90" t="s">
        <v>113</v>
      </c>
      <c r="I90" t="s">
        <v>119</v>
      </c>
    </row>
    <row r="92" spans="3:11" ht="15">
      <c r="C92" t="s">
        <v>112</v>
      </c>
      <c r="E92" t="s">
        <v>113</v>
      </c>
      <c r="F92" t="s">
        <v>114</v>
      </c>
      <c r="G92" t="s">
        <v>120</v>
      </c>
      <c r="J92" t="s">
        <v>116</v>
      </c>
      <c r="K92" t="s">
        <v>121</v>
      </c>
    </row>
    <row r="93" spans="3:6" ht="15">
      <c r="C93" t="s">
        <v>122</v>
      </c>
      <c r="E93" t="s">
        <v>78</v>
      </c>
      <c r="F93" t="s">
        <v>49</v>
      </c>
    </row>
    <row r="95" spans="1:11" ht="15">
      <c r="A95">
        <v>2009</v>
      </c>
      <c r="C95" s="13">
        <f>C85</f>
        <v>0.03167285071445488</v>
      </c>
      <c r="D95" s="13"/>
      <c r="E95" s="13"/>
      <c r="F95" s="7">
        <f>F85</f>
        <v>2.5190915599395436</v>
      </c>
      <c r="I95">
        <f>Balancesheet!B35/Balancesheet!B80</f>
        <v>1.7488870339454647</v>
      </c>
      <c r="K95" s="16">
        <f>C95*F95*I95</f>
        <v>0.13953811908736782</v>
      </c>
    </row>
    <row r="96" ht="15">
      <c r="K96" s="16"/>
    </row>
    <row r="97" spans="1:11" ht="15">
      <c r="A97">
        <v>2008</v>
      </c>
      <c r="C97" s="13">
        <f>C87</f>
        <v>0.03653826608395162</v>
      </c>
      <c r="F97" s="7">
        <f>F87</f>
        <v>2.6342704149933067</v>
      </c>
      <c r="I97">
        <f>Balancesheet!C35/Balancesheet!C80</f>
        <v>1.7413940477115548</v>
      </c>
      <c r="K97" s="16">
        <f>C97*F97*I97</f>
        <v>0.16761209107156735</v>
      </c>
    </row>
  </sheetData>
  <sheetProtection/>
  <printOptions/>
  <pageMargins left="0.7" right="0.7" top="0.75" bottom="0.75" header="0.3" footer="0.3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Chambers</cp:lastModifiedBy>
  <dcterms:created xsi:type="dcterms:W3CDTF">2010-02-08T16:19:15Z</dcterms:created>
  <dcterms:modified xsi:type="dcterms:W3CDTF">2010-02-13T14:22:18Z</dcterms:modified>
  <cp:category/>
  <cp:version/>
  <cp:contentType/>
  <cp:contentStatus/>
</cp:coreProperties>
</file>