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<sst xmlns="http://schemas.openxmlformats.org/spreadsheetml/2006/main" count="505" uniqueCount="74">
  <si>
    <t>Alcoa</t>
  </si>
  <si>
    <t>AA</t>
  </si>
  <si>
    <t>3M</t>
  </si>
  <si>
    <t>MMM</t>
  </si>
  <si>
    <t>Dividends</t>
  </si>
  <si>
    <t xml:space="preserve">For the </t>
  </si>
  <si>
    <t>Yr ended:</t>
  </si>
  <si>
    <t>Altria Group</t>
  </si>
  <si>
    <t>Phillip Morris/</t>
  </si>
  <si>
    <t>MO</t>
  </si>
  <si>
    <t>Price at</t>
  </si>
  <si>
    <t>Yr End</t>
  </si>
  <si>
    <t>Return (incl Div)</t>
  </si>
  <si>
    <t>Excluding</t>
  </si>
  <si>
    <t>Dividend</t>
  </si>
  <si>
    <t>AIG Insurance</t>
  </si>
  <si>
    <t>Russell 1000</t>
  </si>
  <si>
    <t>Lg Cap Index</t>
  </si>
  <si>
    <t>Value w/o</t>
  </si>
  <si>
    <t>Value with</t>
  </si>
  <si>
    <t>Average return</t>
  </si>
  <si>
    <t>Deviation fr.</t>
  </si>
  <si>
    <t>average</t>
  </si>
  <si>
    <t>Including div.</t>
  </si>
  <si>
    <t>Squared</t>
  </si>
  <si>
    <t>standard deviation calculation:</t>
  </si>
  <si>
    <t xml:space="preserve"> (sum of squares/n)^.5</t>
  </si>
  <si>
    <t>Correlation of 3M to Russell 1000 Large Cap Index</t>
  </si>
  <si>
    <t>Beta for 3M:</t>
  </si>
  <si>
    <t>Correlation of Alcoa to Russell 1000 Large Cap Index</t>
  </si>
  <si>
    <t>Beta for Alcoa Aluminum:</t>
  </si>
  <si>
    <t>Beta is confirmed by the formula in the chart below:</t>
  </si>
  <si>
    <t xml:space="preserve"> </t>
  </si>
  <si>
    <t xml:space="preserve">AIG </t>
  </si>
  <si>
    <t>AXP</t>
  </si>
  <si>
    <t>T</t>
  </si>
  <si>
    <t>BA</t>
  </si>
  <si>
    <t>CAT</t>
  </si>
  <si>
    <t>C</t>
  </si>
  <si>
    <t>KO</t>
  </si>
  <si>
    <t>DD</t>
  </si>
  <si>
    <t>XOM</t>
  </si>
  <si>
    <t>GE</t>
  </si>
  <si>
    <t>GM</t>
  </si>
  <si>
    <t>HPQ</t>
  </si>
  <si>
    <t>HD</t>
  </si>
  <si>
    <t>HON</t>
  </si>
  <si>
    <t>INTC</t>
  </si>
  <si>
    <t>IBM</t>
  </si>
  <si>
    <t>JPM</t>
  </si>
  <si>
    <t>JNJ</t>
  </si>
  <si>
    <t>MCD</t>
  </si>
  <si>
    <t>MRK</t>
  </si>
  <si>
    <t>MSFT</t>
  </si>
  <si>
    <t>PFE</t>
  </si>
  <si>
    <t>PG</t>
  </si>
  <si>
    <t>UTX</t>
  </si>
  <si>
    <t>VZ</t>
  </si>
  <si>
    <t>WMT</t>
  </si>
  <si>
    <t>DIS</t>
  </si>
  <si>
    <t xml:space="preserve">   y = .2555x + .1375</t>
  </si>
  <si>
    <t>Gross</t>
  </si>
  <si>
    <t>Revenues</t>
  </si>
  <si>
    <t>Net Inc.</t>
  </si>
  <si>
    <t>Avail. To</t>
  </si>
  <si>
    <t>Common</t>
  </si>
  <si>
    <t>Net Income/</t>
  </si>
  <si>
    <t>Sales</t>
  </si>
  <si>
    <t>21.167B</t>
  </si>
  <si>
    <t>20.011B</t>
  </si>
  <si>
    <t>18.232B</t>
  </si>
  <si>
    <t>2.403B</t>
  </si>
  <si>
    <t>2.990B</t>
  </si>
  <si>
    <t>3.199B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</si>
</sst>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164" fontId="0" fillId="0" borderId="10" xfId="59" applyNumberFormat="1" applyFont="1" applyBorder="1" applyAlignment="1">
      <alignment/>
    </xf>
    <xf numFmtId="164" fontId="0" fillId="0" borderId="0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964"/>
          <c:h val="0.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Sheet1!$G$7:$G$16</c:f>
              <c:numCache/>
            </c:numRef>
          </c:xVal>
          <c:yVal>
            <c:numRef>
              <c:f>Sheet1!$O$7:$O$16</c:f>
              <c:numCache/>
            </c:numRef>
          </c:yVal>
          <c:smooth val="0"/>
        </c:ser>
        <c:axId val="64046489"/>
        <c:axId val="39547490"/>
      </c:scatterChart>
      <c:val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 val="autoZero"/>
        <c:crossBetween val="midCat"/>
        <c:dispUnits/>
      </c:val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6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27</xdr:row>
      <xdr:rowOff>114300</xdr:rowOff>
    </xdr:from>
    <xdr:to>
      <xdr:col>17</xdr:col>
      <xdr:colOff>742950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7343775" y="4486275"/>
        <a:ext cx="5372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552450</xdr:colOff>
      <xdr:row>24</xdr:row>
      <xdr:rowOff>57150</xdr:rowOff>
    </xdr:from>
    <xdr:to>
      <xdr:col>17</xdr:col>
      <xdr:colOff>676275</xdr:colOff>
      <xdr:row>33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1087100" y="3943350"/>
          <a:ext cx="1562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27"/>
  <sheetViews>
    <sheetView tabSelected="1" zoomScalePageLayoutView="0" workbookViewId="0" topLeftCell="A1">
      <pane xSplit="2610" topLeftCell="A1" activePane="topRight" state="split"/>
      <selection pane="topLeft" activeCell="B17" sqref="B17"/>
      <selection pane="topRight" activeCell="E10" sqref="E10"/>
    </sheetView>
  </sheetViews>
  <sheetFormatPr defaultColWidth="9.140625" defaultRowHeight="12.75"/>
  <cols>
    <col min="1" max="1" width="3.28125" style="0" customWidth="1"/>
    <col min="2" max="2" width="10.140625" style="0" bestFit="1" customWidth="1"/>
    <col min="3" max="4" width="3.8515625" style="0" customWidth="1"/>
    <col min="5" max="5" width="13.140625" style="0" customWidth="1"/>
    <col min="6" max="11" width="13.57421875" style="0" customWidth="1"/>
    <col min="12" max="12" width="9.57421875" style="0" customWidth="1"/>
    <col min="15" max="15" width="14.421875" style="0" customWidth="1"/>
    <col min="17" max="17" width="12.421875" style="0" customWidth="1"/>
    <col min="18" max="18" width="14.140625" style="0" customWidth="1"/>
    <col min="19" max="19" width="12.00390625" style="0" customWidth="1"/>
    <col min="20" max="20" width="11.140625" style="0" customWidth="1"/>
    <col min="21" max="21" width="13.140625" style="0" customWidth="1"/>
    <col min="25" max="25" width="14.28125" style="0" customWidth="1"/>
    <col min="26" max="26" width="10.8515625" style="0" customWidth="1"/>
    <col min="27" max="27" width="11.8515625" style="0" customWidth="1"/>
    <col min="28" max="31" width="10.8515625" style="0" customWidth="1"/>
    <col min="32" max="32" width="12.00390625" style="0" customWidth="1"/>
    <col min="34" max="34" width="15.140625" style="0" customWidth="1"/>
    <col min="35" max="38" width="11.00390625" style="0" customWidth="1"/>
    <col min="40" max="40" width="13.421875" style="0" customWidth="1"/>
    <col min="41" max="41" width="11.00390625" style="0" customWidth="1"/>
    <col min="42" max="42" width="14.57421875" style="0" customWidth="1"/>
  </cols>
  <sheetData>
    <row r="1" ht="12.75">
      <c r="AF1" t="s">
        <v>8</v>
      </c>
    </row>
    <row r="2" spans="5:53" ht="12.75">
      <c r="E2" t="s">
        <v>16</v>
      </c>
      <c r="F2" t="s">
        <v>16</v>
      </c>
      <c r="M2" t="s">
        <v>2</v>
      </c>
      <c r="N2" t="s">
        <v>2</v>
      </c>
      <c r="W2" t="s">
        <v>0</v>
      </c>
      <c r="AF2" t="s">
        <v>7</v>
      </c>
      <c r="AN2" t="s">
        <v>15</v>
      </c>
      <c r="AV2" t="s">
        <v>32</v>
      </c>
      <c r="AW2" t="s">
        <v>32</v>
      </c>
      <c r="AX2" t="s">
        <v>32</v>
      </c>
      <c r="AY2" t="s">
        <v>32</v>
      </c>
      <c r="AZ2" t="s">
        <v>32</v>
      </c>
      <c r="BA2" t="s">
        <v>32</v>
      </c>
    </row>
    <row r="3" spans="5:253" ht="12.75">
      <c r="E3" t="s">
        <v>17</v>
      </c>
      <c r="F3" t="s">
        <v>17</v>
      </c>
      <c r="G3" t="s">
        <v>12</v>
      </c>
      <c r="H3" t="s">
        <v>13</v>
      </c>
      <c r="I3" t="s">
        <v>21</v>
      </c>
      <c r="J3" t="s">
        <v>24</v>
      </c>
      <c r="M3" t="s">
        <v>3</v>
      </c>
      <c r="N3" t="s">
        <v>4</v>
      </c>
      <c r="O3" t="s">
        <v>12</v>
      </c>
      <c r="P3" t="s">
        <v>13</v>
      </c>
      <c r="Q3" t="s">
        <v>21</v>
      </c>
      <c r="R3" t="s">
        <v>24</v>
      </c>
      <c r="S3" t="s">
        <v>61</v>
      </c>
      <c r="T3" t="s">
        <v>63</v>
      </c>
      <c r="U3" t="s">
        <v>66</v>
      </c>
      <c r="W3" t="s">
        <v>1</v>
      </c>
      <c r="X3" t="s">
        <v>4</v>
      </c>
      <c r="Y3" t="s">
        <v>12</v>
      </c>
      <c r="Z3" t="s">
        <v>13</v>
      </c>
      <c r="AA3" t="s">
        <v>21</v>
      </c>
      <c r="AB3" t="s">
        <v>24</v>
      </c>
      <c r="AF3" t="s">
        <v>9</v>
      </c>
      <c r="AG3" t="s">
        <v>4</v>
      </c>
      <c r="AH3" t="s">
        <v>12</v>
      </c>
      <c r="AI3" t="s">
        <v>13</v>
      </c>
      <c r="AJ3" t="s">
        <v>21</v>
      </c>
      <c r="AK3" t="s">
        <v>24</v>
      </c>
      <c r="AN3" t="s">
        <v>33</v>
      </c>
      <c r="AO3" t="s">
        <v>4</v>
      </c>
      <c r="AP3" t="s">
        <v>12</v>
      </c>
      <c r="AQ3" t="s">
        <v>13</v>
      </c>
      <c r="AR3" t="s">
        <v>21</v>
      </c>
      <c r="AS3" t="s">
        <v>24</v>
      </c>
      <c r="AV3" s="10" t="s">
        <v>34</v>
      </c>
      <c r="AW3" t="s">
        <v>4</v>
      </c>
      <c r="AX3" t="s">
        <v>12</v>
      </c>
      <c r="AY3" t="s">
        <v>13</v>
      </c>
      <c r="AZ3" t="s">
        <v>21</v>
      </c>
      <c r="BA3" t="s">
        <v>24</v>
      </c>
      <c r="BD3" s="10" t="s">
        <v>35</v>
      </c>
      <c r="BE3" t="s">
        <v>4</v>
      </c>
      <c r="BF3" t="s">
        <v>12</v>
      </c>
      <c r="BG3" t="s">
        <v>13</v>
      </c>
      <c r="BH3" t="s">
        <v>21</v>
      </c>
      <c r="BI3" t="s">
        <v>24</v>
      </c>
      <c r="BL3" s="10" t="s">
        <v>36</v>
      </c>
      <c r="BM3" t="s">
        <v>4</v>
      </c>
      <c r="BN3" t="s">
        <v>12</v>
      </c>
      <c r="BO3" t="s">
        <v>13</v>
      </c>
      <c r="BP3" t="s">
        <v>21</v>
      </c>
      <c r="BQ3" t="s">
        <v>24</v>
      </c>
      <c r="BT3" s="10" t="s">
        <v>37</v>
      </c>
      <c r="BU3" t="s">
        <v>4</v>
      </c>
      <c r="BV3" t="s">
        <v>12</v>
      </c>
      <c r="BW3" t="s">
        <v>13</v>
      </c>
      <c r="BX3" t="s">
        <v>21</v>
      </c>
      <c r="BY3" t="s">
        <v>24</v>
      </c>
      <c r="CB3" s="10" t="s">
        <v>38</v>
      </c>
      <c r="CC3" t="s">
        <v>4</v>
      </c>
      <c r="CD3" t="s">
        <v>12</v>
      </c>
      <c r="CE3" t="s">
        <v>13</v>
      </c>
      <c r="CF3" t="s">
        <v>21</v>
      </c>
      <c r="CG3" t="s">
        <v>24</v>
      </c>
      <c r="CJ3" s="10" t="s">
        <v>39</v>
      </c>
      <c r="CK3" t="s">
        <v>4</v>
      </c>
      <c r="CL3" t="s">
        <v>12</v>
      </c>
      <c r="CM3" t="s">
        <v>13</v>
      </c>
      <c r="CN3" t="s">
        <v>21</v>
      </c>
      <c r="CO3" t="s">
        <v>24</v>
      </c>
      <c r="CR3" s="10" t="s">
        <v>40</v>
      </c>
      <c r="CS3" t="s">
        <v>4</v>
      </c>
      <c r="CT3" t="s">
        <v>12</v>
      </c>
      <c r="CU3" t="s">
        <v>13</v>
      </c>
      <c r="CV3" t="s">
        <v>21</v>
      </c>
      <c r="CW3" t="s">
        <v>24</v>
      </c>
      <c r="CZ3" s="10" t="s">
        <v>41</v>
      </c>
      <c r="DA3" t="s">
        <v>4</v>
      </c>
      <c r="DB3" t="s">
        <v>12</v>
      </c>
      <c r="DC3" t="s">
        <v>13</v>
      </c>
      <c r="DD3" t="s">
        <v>21</v>
      </c>
      <c r="DE3" t="s">
        <v>24</v>
      </c>
      <c r="DH3" s="10" t="s">
        <v>42</v>
      </c>
      <c r="DI3" t="s">
        <v>4</v>
      </c>
      <c r="DJ3" t="s">
        <v>12</v>
      </c>
      <c r="DK3" t="s">
        <v>13</v>
      </c>
      <c r="DL3" t="s">
        <v>21</v>
      </c>
      <c r="DM3" t="s">
        <v>24</v>
      </c>
      <c r="DP3" s="10" t="s">
        <v>43</v>
      </c>
      <c r="DQ3" t="s">
        <v>4</v>
      </c>
      <c r="DR3" t="s">
        <v>12</v>
      </c>
      <c r="DS3" t="s">
        <v>13</v>
      </c>
      <c r="DT3" t="s">
        <v>21</v>
      </c>
      <c r="DU3" t="s">
        <v>24</v>
      </c>
      <c r="DX3" s="10" t="s">
        <v>44</v>
      </c>
      <c r="DY3" t="s">
        <v>4</v>
      </c>
      <c r="DZ3" t="s">
        <v>12</v>
      </c>
      <c r="EA3" t="s">
        <v>13</v>
      </c>
      <c r="EB3" t="s">
        <v>21</v>
      </c>
      <c r="EC3" t="s">
        <v>24</v>
      </c>
      <c r="EF3" s="10" t="s">
        <v>45</v>
      </c>
      <c r="EG3" t="s">
        <v>4</v>
      </c>
      <c r="EH3" t="s">
        <v>12</v>
      </c>
      <c r="EI3" t="s">
        <v>13</v>
      </c>
      <c r="EJ3" t="s">
        <v>21</v>
      </c>
      <c r="EK3" t="s">
        <v>24</v>
      </c>
      <c r="EN3" s="10" t="s">
        <v>46</v>
      </c>
      <c r="EO3" t="s">
        <v>4</v>
      </c>
      <c r="EP3" t="s">
        <v>12</v>
      </c>
      <c r="EQ3" t="s">
        <v>13</v>
      </c>
      <c r="ER3" t="s">
        <v>21</v>
      </c>
      <c r="ES3" t="s">
        <v>24</v>
      </c>
      <c r="EV3" s="10" t="s">
        <v>47</v>
      </c>
      <c r="EW3" t="s">
        <v>4</v>
      </c>
      <c r="EX3" t="s">
        <v>12</v>
      </c>
      <c r="EY3" t="s">
        <v>13</v>
      </c>
      <c r="EZ3" t="s">
        <v>21</v>
      </c>
      <c r="FA3" t="s">
        <v>24</v>
      </c>
      <c r="FD3" s="10" t="s">
        <v>48</v>
      </c>
      <c r="FE3" t="s">
        <v>4</v>
      </c>
      <c r="FF3" t="s">
        <v>12</v>
      </c>
      <c r="FG3" t="s">
        <v>13</v>
      </c>
      <c r="FH3" t="s">
        <v>21</v>
      </c>
      <c r="FI3" t="s">
        <v>24</v>
      </c>
      <c r="FL3" s="10" t="s">
        <v>49</v>
      </c>
      <c r="FM3" t="s">
        <v>4</v>
      </c>
      <c r="FN3" t="s">
        <v>12</v>
      </c>
      <c r="FO3" t="s">
        <v>13</v>
      </c>
      <c r="FP3" t="s">
        <v>21</v>
      </c>
      <c r="FQ3" t="s">
        <v>24</v>
      </c>
      <c r="FT3" s="10" t="s">
        <v>50</v>
      </c>
      <c r="FU3" t="s">
        <v>4</v>
      </c>
      <c r="FV3" t="s">
        <v>12</v>
      </c>
      <c r="FW3" t="s">
        <v>13</v>
      </c>
      <c r="FX3" t="s">
        <v>21</v>
      </c>
      <c r="FY3" t="s">
        <v>24</v>
      </c>
      <c r="GB3" s="10" t="s">
        <v>51</v>
      </c>
      <c r="GC3" t="s">
        <v>4</v>
      </c>
      <c r="GD3" t="s">
        <v>12</v>
      </c>
      <c r="GE3" t="s">
        <v>13</v>
      </c>
      <c r="GF3" t="s">
        <v>21</v>
      </c>
      <c r="GG3" t="s">
        <v>24</v>
      </c>
      <c r="GJ3" s="10" t="s">
        <v>52</v>
      </c>
      <c r="GK3" t="s">
        <v>4</v>
      </c>
      <c r="GL3" t="s">
        <v>12</v>
      </c>
      <c r="GM3" t="s">
        <v>13</v>
      </c>
      <c r="GN3" t="s">
        <v>21</v>
      </c>
      <c r="GO3" t="s">
        <v>24</v>
      </c>
      <c r="GR3" s="10" t="s">
        <v>53</v>
      </c>
      <c r="GS3" t="s">
        <v>4</v>
      </c>
      <c r="GT3" t="s">
        <v>12</v>
      </c>
      <c r="GU3" t="s">
        <v>13</v>
      </c>
      <c r="GV3" t="s">
        <v>21</v>
      </c>
      <c r="GW3" t="s">
        <v>24</v>
      </c>
      <c r="GZ3" s="10" t="s">
        <v>54</v>
      </c>
      <c r="HA3" t="s">
        <v>4</v>
      </c>
      <c r="HB3" t="s">
        <v>12</v>
      </c>
      <c r="HC3" t="s">
        <v>13</v>
      </c>
      <c r="HD3" t="s">
        <v>21</v>
      </c>
      <c r="HE3" t="s">
        <v>24</v>
      </c>
      <c r="HH3" s="10" t="s">
        <v>55</v>
      </c>
      <c r="HI3" t="s">
        <v>4</v>
      </c>
      <c r="HJ3" t="s">
        <v>12</v>
      </c>
      <c r="HK3" t="s">
        <v>13</v>
      </c>
      <c r="HL3" t="s">
        <v>21</v>
      </c>
      <c r="HM3" t="s">
        <v>24</v>
      </c>
      <c r="HP3" s="10" t="s">
        <v>56</v>
      </c>
      <c r="HQ3" t="s">
        <v>4</v>
      </c>
      <c r="HR3" t="s">
        <v>12</v>
      </c>
      <c r="HS3" t="s">
        <v>13</v>
      </c>
      <c r="HT3" t="s">
        <v>21</v>
      </c>
      <c r="HU3" t="s">
        <v>24</v>
      </c>
      <c r="HX3" s="10" t="s">
        <v>57</v>
      </c>
      <c r="HY3" t="s">
        <v>4</v>
      </c>
      <c r="HZ3" t="s">
        <v>12</v>
      </c>
      <c r="IA3" t="s">
        <v>13</v>
      </c>
      <c r="IB3" t="s">
        <v>21</v>
      </c>
      <c r="IC3" t="s">
        <v>24</v>
      </c>
      <c r="IF3" s="10" t="s">
        <v>58</v>
      </c>
      <c r="IG3" t="s">
        <v>4</v>
      </c>
      <c r="IH3" t="s">
        <v>12</v>
      </c>
      <c r="II3" t="s">
        <v>13</v>
      </c>
      <c r="IJ3" t="s">
        <v>21</v>
      </c>
      <c r="IK3" t="s">
        <v>24</v>
      </c>
      <c r="IN3" s="10" t="s">
        <v>59</v>
      </c>
      <c r="IO3" t="s">
        <v>4</v>
      </c>
      <c r="IP3" t="s">
        <v>12</v>
      </c>
      <c r="IQ3" t="s">
        <v>13</v>
      </c>
      <c r="IR3" t="s">
        <v>21</v>
      </c>
      <c r="IS3" t="s">
        <v>24</v>
      </c>
    </row>
    <row r="4" spans="5:252" ht="12.75">
      <c r="E4" t="s">
        <v>19</v>
      </c>
      <c r="F4" t="s">
        <v>18</v>
      </c>
      <c r="G4" t="s">
        <v>5</v>
      </c>
      <c r="H4" t="s">
        <v>14</v>
      </c>
      <c r="I4" s="3" t="s">
        <v>22</v>
      </c>
      <c r="M4" t="s">
        <v>10</v>
      </c>
      <c r="N4" t="s">
        <v>5</v>
      </c>
      <c r="O4" t="s">
        <v>5</v>
      </c>
      <c r="P4" t="s">
        <v>14</v>
      </c>
      <c r="Q4" s="3" t="s">
        <v>22</v>
      </c>
      <c r="S4" t="s">
        <v>62</v>
      </c>
      <c r="T4" t="s">
        <v>64</v>
      </c>
      <c r="U4" t="s">
        <v>67</v>
      </c>
      <c r="W4" t="s">
        <v>10</v>
      </c>
      <c r="X4" t="s">
        <v>5</v>
      </c>
      <c r="Y4" t="s">
        <v>5</v>
      </c>
      <c r="Z4" t="s">
        <v>14</v>
      </c>
      <c r="AA4" s="3" t="s">
        <v>22</v>
      </c>
      <c r="AC4" s="3"/>
      <c r="AD4" s="3"/>
      <c r="AE4" s="3"/>
      <c r="AF4" t="s">
        <v>10</v>
      </c>
      <c r="AG4" t="s">
        <v>5</v>
      </c>
      <c r="AH4" t="s">
        <v>5</v>
      </c>
      <c r="AI4" t="s">
        <v>14</v>
      </c>
      <c r="AJ4" s="3" t="s">
        <v>22</v>
      </c>
      <c r="AN4" t="s">
        <v>10</v>
      </c>
      <c r="AO4" t="s">
        <v>5</v>
      </c>
      <c r="AP4" t="s">
        <v>5</v>
      </c>
      <c r="AQ4" t="s">
        <v>14</v>
      </c>
      <c r="AR4" s="3" t="s">
        <v>22</v>
      </c>
      <c r="AV4" t="s">
        <v>10</v>
      </c>
      <c r="AW4" t="s">
        <v>5</v>
      </c>
      <c r="AX4" t="s">
        <v>5</v>
      </c>
      <c r="AY4" t="s">
        <v>14</v>
      </c>
      <c r="AZ4" s="3" t="s">
        <v>22</v>
      </c>
      <c r="BD4" t="s">
        <v>10</v>
      </c>
      <c r="BE4" t="s">
        <v>5</v>
      </c>
      <c r="BF4" t="s">
        <v>5</v>
      </c>
      <c r="BG4" t="s">
        <v>14</v>
      </c>
      <c r="BH4" s="3" t="s">
        <v>22</v>
      </c>
      <c r="BL4" t="s">
        <v>10</v>
      </c>
      <c r="BM4" t="s">
        <v>5</v>
      </c>
      <c r="BN4" t="s">
        <v>5</v>
      </c>
      <c r="BO4" t="s">
        <v>14</v>
      </c>
      <c r="BP4" s="3" t="s">
        <v>22</v>
      </c>
      <c r="BT4" t="s">
        <v>10</v>
      </c>
      <c r="BU4" t="s">
        <v>5</v>
      </c>
      <c r="BV4" t="s">
        <v>5</v>
      </c>
      <c r="BW4" t="s">
        <v>14</v>
      </c>
      <c r="BX4" s="3" t="s">
        <v>22</v>
      </c>
      <c r="CB4" t="s">
        <v>10</v>
      </c>
      <c r="CC4" t="s">
        <v>5</v>
      </c>
      <c r="CD4" t="s">
        <v>5</v>
      </c>
      <c r="CE4" t="s">
        <v>14</v>
      </c>
      <c r="CF4" s="3" t="s">
        <v>22</v>
      </c>
      <c r="CJ4" t="s">
        <v>10</v>
      </c>
      <c r="CK4" t="s">
        <v>5</v>
      </c>
      <c r="CL4" t="s">
        <v>5</v>
      </c>
      <c r="CM4" t="s">
        <v>14</v>
      </c>
      <c r="CN4" s="3" t="s">
        <v>22</v>
      </c>
      <c r="CR4" t="s">
        <v>10</v>
      </c>
      <c r="CS4" t="s">
        <v>5</v>
      </c>
      <c r="CT4" t="s">
        <v>5</v>
      </c>
      <c r="CU4" t="s">
        <v>14</v>
      </c>
      <c r="CV4" s="3" t="s">
        <v>22</v>
      </c>
      <c r="CZ4" t="s">
        <v>10</v>
      </c>
      <c r="DA4" t="s">
        <v>5</v>
      </c>
      <c r="DB4" t="s">
        <v>5</v>
      </c>
      <c r="DC4" t="s">
        <v>14</v>
      </c>
      <c r="DD4" s="3" t="s">
        <v>22</v>
      </c>
      <c r="DH4" t="s">
        <v>10</v>
      </c>
      <c r="DI4" t="s">
        <v>5</v>
      </c>
      <c r="DJ4" t="s">
        <v>5</v>
      </c>
      <c r="DK4" t="s">
        <v>14</v>
      </c>
      <c r="DL4" s="3" t="s">
        <v>22</v>
      </c>
      <c r="DP4" t="s">
        <v>10</v>
      </c>
      <c r="DQ4" t="s">
        <v>5</v>
      </c>
      <c r="DR4" t="s">
        <v>5</v>
      </c>
      <c r="DS4" t="s">
        <v>14</v>
      </c>
      <c r="DT4" s="3" t="s">
        <v>22</v>
      </c>
      <c r="DX4" t="s">
        <v>10</v>
      </c>
      <c r="DY4" t="s">
        <v>5</v>
      </c>
      <c r="DZ4" t="s">
        <v>5</v>
      </c>
      <c r="EA4" t="s">
        <v>14</v>
      </c>
      <c r="EB4" s="3" t="s">
        <v>22</v>
      </c>
      <c r="EF4" t="s">
        <v>10</v>
      </c>
      <c r="EG4" t="s">
        <v>5</v>
      </c>
      <c r="EH4" t="s">
        <v>5</v>
      </c>
      <c r="EI4" t="s">
        <v>14</v>
      </c>
      <c r="EJ4" s="3" t="s">
        <v>22</v>
      </c>
      <c r="EN4" t="s">
        <v>10</v>
      </c>
      <c r="EO4" t="s">
        <v>5</v>
      </c>
      <c r="EP4" t="s">
        <v>5</v>
      </c>
      <c r="EQ4" t="s">
        <v>14</v>
      </c>
      <c r="ER4" s="3" t="s">
        <v>22</v>
      </c>
      <c r="EV4" t="s">
        <v>10</v>
      </c>
      <c r="EW4" t="s">
        <v>5</v>
      </c>
      <c r="EX4" t="s">
        <v>5</v>
      </c>
      <c r="EY4" t="s">
        <v>14</v>
      </c>
      <c r="EZ4" s="3" t="s">
        <v>22</v>
      </c>
      <c r="FD4" t="s">
        <v>10</v>
      </c>
      <c r="FE4" t="s">
        <v>5</v>
      </c>
      <c r="FF4" t="s">
        <v>5</v>
      </c>
      <c r="FG4" t="s">
        <v>14</v>
      </c>
      <c r="FH4" s="3" t="s">
        <v>22</v>
      </c>
      <c r="FL4" t="s">
        <v>10</v>
      </c>
      <c r="FM4" t="s">
        <v>5</v>
      </c>
      <c r="FN4" t="s">
        <v>5</v>
      </c>
      <c r="FO4" t="s">
        <v>14</v>
      </c>
      <c r="FP4" s="3" t="s">
        <v>22</v>
      </c>
      <c r="FT4" t="s">
        <v>10</v>
      </c>
      <c r="FU4" t="s">
        <v>5</v>
      </c>
      <c r="FV4" t="s">
        <v>5</v>
      </c>
      <c r="FW4" t="s">
        <v>14</v>
      </c>
      <c r="FX4" s="3" t="s">
        <v>22</v>
      </c>
      <c r="GB4" t="s">
        <v>10</v>
      </c>
      <c r="GC4" t="s">
        <v>5</v>
      </c>
      <c r="GD4" t="s">
        <v>5</v>
      </c>
      <c r="GE4" t="s">
        <v>14</v>
      </c>
      <c r="GF4" s="3" t="s">
        <v>22</v>
      </c>
      <c r="GJ4" t="s">
        <v>10</v>
      </c>
      <c r="GK4" t="s">
        <v>5</v>
      </c>
      <c r="GL4" t="s">
        <v>5</v>
      </c>
      <c r="GM4" t="s">
        <v>14</v>
      </c>
      <c r="GN4" s="3" t="s">
        <v>22</v>
      </c>
      <c r="GR4" t="s">
        <v>10</v>
      </c>
      <c r="GS4" t="s">
        <v>5</v>
      </c>
      <c r="GT4" t="s">
        <v>5</v>
      </c>
      <c r="GU4" t="s">
        <v>14</v>
      </c>
      <c r="GV4" s="3" t="s">
        <v>22</v>
      </c>
      <c r="GZ4" t="s">
        <v>10</v>
      </c>
      <c r="HA4" t="s">
        <v>5</v>
      </c>
      <c r="HB4" t="s">
        <v>5</v>
      </c>
      <c r="HC4" t="s">
        <v>14</v>
      </c>
      <c r="HD4" s="3" t="s">
        <v>22</v>
      </c>
      <c r="HH4" t="s">
        <v>10</v>
      </c>
      <c r="HI4" t="s">
        <v>5</v>
      </c>
      <c r="HJ4" t="s">
        <v>5</v>
      </c>
      <c r="HK4" t="s">
        <v>14</v>
      </c>
      <c r="HL4" s="3" t="s">
        <v>22</v>
      </c>
      <c r="HP4" t="s">
        <v>10</v>
      </c>
      <c r="HQ4" t="s">
        <v>5</v>
      </c>
      <c r="HR4" t="s">
        <v>5</v>
      </c>
      <c r="HS4" t="s">
        <v>14</v>
      </c>
      <c r="HT4" s="3" t="s">
        <v>22</v>
      </c>
      <c r="HX4" t="s">
        <v>10</v>
      </c>
      <c r="HY4" t="s">
        <v>5</v>
      </c>
      <c r="HZ4" t="s">
        <v>5</v>
      </c>
      <c r="IA4" t="s">
        <v>14</v>
      </c>
      <c r="IB4" s="3" t="s">
        <v>22</v>
      </c>
      <c r="IF4" t="s">
        <v>10</v>
      </c>
      <c r="IG4" t="s">
        <v>5</v>
      </c>
      <c r="IH4" t="s">
        <v>5</v>
      </c>
      <c r="II4" t="s">
        <v>14</v>
      </c>
      <c r="IJ4" s="3" t="s">
        <v>22</v>
      </c>
      <c r="IN4" t="s">
        <v>10</v>
      </c>
      <c r="IO4" t="s">
        <v>5</v>
      </c>
      <c r="IP4" t="s">
        <v>5</v>
      </c>
      <c r="IQ4" t="s">
        <v>14</v>
      </c>
      <c r="IR4" s="3" t="s">
        <v>22</v>
      </c>
    </row>
    <row r="5" spans="5:252" ht="12.75">
      <c r="E5" t="s">
        <v>4</v>
      </c>
      <c r="F5" t="s">
        <v>4</v>
      </c>
      <c r="G5" t="s">
        <v>6</v>
      </c>
      <c r="I5" t="s">
        <v>23</v>
      </c>
      <c r="M5" t="s">
        <v>11</v>
      </c>
      <c r="N5" t="s">
        <v>6</v>
      </c>
      <c r="O5" t="s">
        <v>6</v>
      </c>
      <c r="Q5" t="s">
        <v>23</v>
      </c>
      <c r="T5" t="s">
        <v>65</v>
      </c>
      <c r="W5" t="s">
        <v>11</v>
      </c>
      <c r="X5" t="s">
        <v>6</v>
      </c>
      <c r="Y5" t="s">
        <v>6</v>
      </c>
      <c r="AA5" t="s">
        <v>23</v>
      </c>
      <c r="AF5" t="s">
        <v>11</v>
      </c>
      <c r="AG5" t="s">
        <v>6</v>
      </c>
      <c r="AH5" t="s">
        <v>6</v>
      </c>
      <c r="AJ5" t="s">
        <v>23</v>
      </c>
      <c r="AN5" t="s">
        <v>11</v>
      </c>
      <c r="AO5" t="s">
        <v>6</v>
      </c>
      <c r="AP5" t="s">
        <v>6</v>
      </c>
      <c r="AR5" t="s">
        <v>23</v>
      </c>
      <c r="AV5" t="s">
        <v>11</v>
      </c>
      <c r="AW5" t="s">
        <v>6</v>
      </c>
      <c r="AX5" t="s">
        <v>6</v>
      </c>
      <c r="AZ5" t="s">
        <v>23</v>
      </c>
      <c r="BD5" t="s">
        <v>11</v>
      </c>
      <c r="BE5" t="s">
        <v>6</v>
      </c>
      <c r="BF5" t="s">
        <v>6</v>
      </c>
      <c r="BH5" t="s">
        <v>23</v>
      </c>
      <c r="BL5" t="s">
        <v>11</v>
      </c>
      <c r="BM5" t="s">
        <v>6</v>
      </c>
      <c r="BN5" t="s">
        <v>6</v>
      </c>
      <c r="BP5" t="s">
        <v>23</v>
      </c>
      <c r="BT5" t="s">
        <v>11</v>
      </c>
      <c r="BU5" t="s">
        <v>6</v>
      </c>
      <c r="BV5" t="s">
        <v>6</v>
      </c>
      <c r="BX5" t="s">
        <v>23</v>
      </c>
      <c r="CB5" t="s">
        <v>11</v>
      </c>
      <c r="CC5" t="s">
        <v>6</v>
      </c>
      <c r="CD5" t="s">
        <v>6</v>
      </c>
      <c r="CF5" t="s">
        <v>23</v>
      </c>
      <c r="CJ5" t="s">
        <v>11</v>
      </c>
      <c r="CK5" t="s">
        <v>6</v>
      </c>
      <c r="CL5" t="s">
        <v>6</v>
      </c>
      <c r="CN5" t="s">
        <v>23</v>
      </c>
      <c r="CR5" t="s">
        <v>11</v>
      </c>
      <c r="CS5" t="s">
        <v>6</v>
      </c>
      <c r="CT5" t="s">
        <v>6</v>
      </c>
      <c r="CV5" t="s">
        <v>23</v>
      </c>
      <c r="CZ5" t="s">
        <v>11</v>
      </c>
      <c r="DA5" t="s">
        <v>6</v>
      </c>
      <c r="DB5" t="s">
        <v>6</v>
      </c>
      <c r="DD5" t="s">
        <v>23</v>
      </c>
      <c r="DH5" t="s">
        <v>11</v>
      </c>
      <c r="DI5" t="s">
        <v>6</v>
      </c>
      <c r="DJ5" t="s">
        <v>6</v>
      </c>
      <c r="DL5" t="s">
        <v>23</v>
      </c>
      <c r="DP5" t="s">
        <v>11</v>
      </c>
      <c r="DQ5" t="s">
        <v>6</v>
      </c>
      <c r="DR5" t="s">
        <v>6</v>
      </c>
      <c r="DT5" t="s">
        <v>23</v>
      </c>
      <c r="DX5" t="s">
        <v>11</v>
      </c>
      <c r="DY5" t="s">
        <v>6</v>
      </c>
      <c r="DZ5" t="s">
        <v>6</v>
      </c>
      <c r="EB5" t="s">
        <v>23</v>
      </c>
      <c r="EF5" t="s">
        <v>11</v>
      </c>
      <c r="EG5" t="s">
        <v>6</v>
      </c>
      <c r="EH5" t="s">
        <v>6</v>
      </c>
      <c r="EJ5" t="s">
        <v>23</v>
      </c>
      <c r="EN5" t="s">
        <v>11</v>
      </c>
      <c r="EO5" t="s">
        <v>6</v>
      </c>
      <c r="EP5" t="s">
        <v>6</v>
      </c>
      <c r="ER5" t="s">
        <v>23</v>
      </c>
      <c r="EV5" t="s">
        <v>11</v>
      </c>
      <c r="EW5" t="s">
        <v>6</v>
      </c>
      <c r="EX5" t="s">
        <v>6</v>
      </c>
      <c r="EZ5" t="s">
        <v>23</v>
      </c>
      <c r="FD5" t="s">
        <v>11</v>
      </c>
      <c r="FE5" t="s">
        <v>6</v>
      </c>
      <c r="FF5" t="s">
        <v>6</v>
      </c>
      <c r="FH5" t="s">
        <v>23</v>
      </c>
      <c r="FL5" t="s">
        <v>11</v>
      </c>
      <c r="FM5" t="s">
        <v>6</v>
      </c>
      <c r="FN5" t="s">
        <v>6</v>
      </c>
      <c r="FP5" t="s">
        <v>23</v>
      </c>
      <c r="FT5" t="s">
        <v>11</v>
      </c>
      <c r="FU5" t="s">
        <v>6</v>
      </c>
      <c r="FV5" t="s">
        <v>6</v>
      </c>
      <c r="FX5" t="s">
        <v>23</v>
      </c>
      <c r="GB5" t="s">
        <v>11</v>
      </c>
      <c r="GC5" t="s">
        <v>6</v>
      </c>
      <c r="GD5" t="s">
        <v>6</v>
      </c>
      <c r="GF5" t="s">
        <v>23</v>
      </c>
      <c r="GJ5" t="s">
        <v>11</v>
      </c>
      <c r="GK5" t="s">
        <v>6</v>
      </c>
      <c r="GL5" t="s">
        <v>6</v>
      </c>
      <c r="GN5" t="s">
        <v>23</v>
      </c>
      <c r="GR5" t="s">
        <v>11</v>
      </c>
      <c r="GS5" t="s">
        <v>6</v>
      </c>
      <c r="GT5" t="s">
        <v>6</v>
      </c>
      <c r="GV5" t="s">
        <v>23</v>
      </c>
      <c r="GZ5" t="s">
        <v>11</v>
      </c>
      <c r="HA5" t="s">
        <v>6</v>
      </c>
      <c r="HB5" t="s">
        <v>6</v>
      </c>
      <c r="HD5" t="s">
        <v>23</v>
      </c>
      <c r="HH5" t="s">
        <v>11</v>
      </c>
      <c r="HI5" t="s">
        <v>6</v>
      </c>
      <c r="HJ5" t="s">
        <v>6</v>
      </c>
      <c r="HL5" t="s">
        <v>23</v>
      </c>
      <c r="HP5" t="s">
        <v>11</v>
      </c>
      <c r="HQ5" t="s">
        <v>6</v>
      </c>
      <c r="HR5" t="s">
        <v>6</v>
      </c>
      <c r="HT5" t="s">
        <v>23</v>
      </c>
      <c r="HX5" t="s">
        <v>11</v>
      </c>
      <c r="HY5" t="s">
        <v>6</v>
      </c>
      <c r="HZ5" t="s">
        <v>6</v>
      </c>
      <c r="IB5" t="s">
        <v>23</v>
      </c>
      <c r="IF5" t="s">
        <v>11</v>
      </c>
      <c r="IG5" t="s">
        <v>6</v>
      </c>
      <c r="IH5" t="s">
        <v>6</v>
      </c>
      <c r="IJ5" t="s">
        <v>23</v>
      </c>
      <c r="IN5" t="s">
        <v>11</v>
      </c>
      <c r="IO5" t="s">
        <v>6</v>
      </c>
      <c r="IP5" t="s">
        <v>6</v>
      </c>
      <c r="IR5" t="s">
        <v>23</v>
      </c>
    </row>
    <row r="6" spans="2:18" ht="12.75">
      <c r="B6" s="1">
        <v>35064</v>
      </c>
      <c r="C6" s="1"/>
      <c r="E6" s="3">
        <v>1223.11</v>
      </c>
      <c r="F6" s="3">
        <v>631.2</v>
      </c>
      <c r="G6" s="3"/>
      <c r="H6" s="3"/>
      <c r="J6" s="3"/>
      <c r="K6" s="3"/>
      <c r="L6" s="1"/>
      <c r="M6">
        <v>25.01</v>
      </c>
      <c r="N6">
        <v>0.94</v>
      </c>
      <c r="R6" s="3"/>
    </row>
    <row r="7" spans="2:45" ht="12.75">
      <c r="B7" s="1">
        <v>35430</v>
      </c>
      <c r="C7" s="1"/>
      <c r="E7" s="3">
        <v>1497.66</v>
      </c>
      <c r="F7" s="3">
        <v>756.7</v>
      </c>
      <c r="G7" s="2">
        <f>(E7-E6)/E6</f>
        <v>0.2244687722281726</v>
      </c>
      <c r="H7" s="2">
        <f>(F7-F6)/F6</f>
        <v>0.19882762991128008</v>
      </c>
      <c r="I7" s="2">
        <f>G7-G$17</f>
        <v>0.11556474891777939</v>
      </c>
      <c r="J7" s="2">
        <f>I7^2</f>
        <v>0.013355211192429392</v>
      </c>
      <c r="K7" s="2"/>
      <c r="L7" s="1"/>
      <c r="M7">
        <v>33.38</v>
      </c>
      <c r="N7">
        <v>2.16</v>
      </c>
      <c r="O7" s="2">
        <f>((N7+M7-M6)/M6)</f>
        <v>0.42103158736505414</v>
      </c>
      <c r="P7" s="2">
        <f>(M7-M6)/M6</f>
        <v>0.33466613354658137</v>
      </c>
      <c r="Q7" s="2">
        <f>O7-O$17</f>
        <v>0.25572968433717147</v>
      </c>
      <c r="R7" s="2">
        <f>Q7^2</f>
        <v>0.06539767145118937</v>
      </c>
      <c r="S7" s="2"/>
      <c r="T7" s="2"/>
      <c r="U7" s="2"/>
      <c r="Z7" s="2" t="e">
        <f>(W7-W6)/W6</f>
        <v>#DIV/0!</v>
      </c>
      <c r="AA7" s="2"/>
      <c r="AB7" s="2"/>
      <c r="AC7" s="2"/>
      <c r="AD7" s="2"/>
      <c r="AE7" s="2"/>
      <c r="AH7" s="2" t="e">
        <f>((AG6+AF7-AF6)/AF6)</f>
        <v>#DIV/0!</v>
      </c>
      <c r="AI7" s="2" t="e">
        <f>(AF7-AF6)/AF6</f>
        <v>#DIV/0!</v>
      </c>
      <c r="AJ7" s="2"/>
      <c r="AK7" s="2"/>
      <c r="AL7" s="2"/>
      <c r="AQ7" s="2" t="e">
        <f>(AN7-AN6)/AN6</f>
        <v>#DIV/0!</v>
      </c>
      <c r="AR7" s="2"/>
      <c r="AS7" s="2"/>
    </row>
    <row r="8" spans="2:45" ht="12.75">
      <c r="B8" s="1">
        <v>35795</v>
      </c>
      <c r="C8" s="1"/>
      <c r="E8" s="3">
        <v>1989.67</v>
      </c>
      <c r="F8" s="3">
        <v>988.16</v>
      </c>
      <c r="G8" s="2">
        <f aca="true" t="shared" si="0" ref="G8:G16">(E8-E7)/E7</f>
        <v>0.32851915655088604</v>
      </c>
      <c r="H8" s="2">
        <f aca="true" t="shared" si="1" ref="H8:H16">(F8-F7)/F7</f>
        <v>0.30588079820272224</v>
      </c>
      <c r="I8" s="2">
        <f>G8-G$17</f>
        <v>0.2196151332404928</v>
      </c>
      <c r="J8" s="2">
        <f aca="true" t="shared" si="2" ref="J8:J16">I8^2</f>
        <v>0.04823080674823941</v>
      </c>
      <c r="K8" s="2"/>
      <c r="L8" s="1"/>
      <c r="M8">
        <v>33.79</v>
      </c>
      <c r="N8">
        <v>1.06</v>
      </c>
      <c r="O8" s="2">
        <f aca="true" t="shared" si="3" ref="O8:O16">((N8+M8-M7)/M7)</f>
        <v>0.04403834631515874</v>
      </c>
      <c r="P8" s="2">
        <f aca="true" t="shared" si="4" ref="P8:P16">(M8-M7)/M7</f>
        <v>0.012282804074295883</v>
      </c>
      <c r="Q8" s="2">
        <f aca="true" t="shared" si="5" ref="Q8:Q16">O8-O$17</f>
        <v>-0.12126355671272396</v>
      </c>
      <c r="R8" s="2">
        <f aca="true" t="shared" si="6" ref="R8:R16">Q8^2</f>
        <v>0.01470485018662002</v>
      </c>
      <c r="S8" s="2"/>
      <c r="T8" s="2"/>
      <c r="U8" s="2"/>
      <c r="Y8" s="2" t="e">
        <f>((X8+W8-W7)/W7)</f>
        <v>#DIV/0!</v>
      </c>
      <c r="Z8" s="2" t="e">
        <f aca="true" t="shared" si="7" ref="Z8:Z16">(W8-W7)/W7</f>
        <v>#DIV/0!</v>
      </c>
      <c r="AA8" s="2" t="e">
        <f>Y8-Y$17</f>
        <v>#DIV/0!</v>
      </c>
      <c r="AB8" s="6" t="e">
        <f>AA8^2</f>
        <v>#DIV/0!</v>
      </c>
      <c r="AC8" s="2"/>
      <c r="AD8" s="2"/>
      <c r="AE8" s="2"/>
      <c r="AH8" s="2" t="e">
        <f aca="true" t="shared" si="8" ref="AH8:AH16">((AG7+AF8-AF7)/AF7)</f>
        <v>#DIV/0!</v>
      </c>
      <c r="AI8" s="2" t="e">
        <f aca="true" t="shared" si="9" ref="AI8:AI16">(AF8-AF7)/AF7</f>
        <v>#DIV/0!</v>
      </c>
      <c r="AJ8" s="2"/>
      <c r="AK8" s="2"/>
      <c r="AL8" s="2"/>
      <c r="AQ8" s="2" t="e">
        <f aca="true" t="shared" si="10" ref="AQ8:AQ16">(AN8-AN7)/AN7</f>
        <v>#DIV/0!</v>
      </c>
      <c r="AR8" s="2"/>
      <c r="AS8" s="2"/>
    </row>
    <row r="9" spans="2:45" ht="12.75">
      <c r="B9" s="1">
        <v>36160</v>
      </c>
      <c r="C9" s="1"/>
      <c r="E9" s="3">
        <v>2527.35</v>
      </c>
      <c r="F9" s="3">
        <v>1236.81</v>
      </c>
      <c r="G9" s="2">
        <f t="shared" si="0"/>
        <v>0.27023576774037894</v>
      </c>
      <c r="H9" s="2">
        <f t="shared" si="1"/>
        <v>0.2516292908031088</v>
      </c>
      <c r="I9" s="2">
        <f aca="true" t="shared" si="11" ref="I9:I16">G9-G$17</f>
        <v>0.1613317444299857</v>
      </c>
      <c r="J9" s="2">
        <f t="shared" si="2"/>
        <v>0.026027931760822225</v>
      </c>
      <c r="K9" s="2"/>
      <c r="L9" s="1"/>
      <c r="M9">
        <v>30.05</v>
      </c>
      <c r="N9">
        <v>1.1</v>
      </c>
      <c r="O9" s="2">
        <f t="shared" si="3"/>
        <v>-0.07812962414915647</v>
      </c>
      <c r="P9" s="2">
        <f t="shared" si="4"/>
        <v>-0.11068363421130507</v>
      </c>
      <c r="Q9" s="2">
        <f t="shared" si="5"/>
        <v>-0.24343152717703917</v>
      </c>
      <c r="R9" s="2">
        <f t="shared" si="6"/>
        <v>0.05925890842374556</v>
      </c>
      <c r="S9" s="2"/>
      <c r="T9" s="2"/>
      <c r="U9" s="2"/>
      <c r="Y9" s="2" t="e">
        <f aca="true" t="shared" si="12" ref="Y9:Y16">((X9+W9-W8)/W8)</f>
        <v>#DIV/0!</v>
      </c>
      <c r="Z9" s="2" t="e">
        <f t="shared" si="7"/>
        <v>#DIV/0!</v>
      </c>
      <c r="AA9" s="2" t="e">
        <f aca="true" t="shared" si="13" ref="AA9:AA16">Y9-Y$17</f>
        <v>#DIV/0!</v>
      </c>
      <c r="AB9" s="6" t="e">
        <f aca="true" t="shared" si="14" ref="AB9:AB16">AA9^2</f>
        <v>#DIV/0!</v>
      </c>
      <c r="AC9" s="2"/>
      <c r="AD9" s="2"/>
      <c r="AE9" s="2"/>
      <c r="AH9" s="2" t="e">
        <f t="shared" si="8"/>
        <v>#DIV/0!</v>
      </c>
      <c r="AI9" s="2" t="e">
        <f t="shared" si="9"/>
        <v>#DIV/0!</v>
      </c>
      <c r="AJ9" s="2"/>
      <c r="AK9" s="2"/>
      <c r="AL9" s="2"/>
      <c r="AQ9" s="2" t="e">
        <f t="shared" si="10"/>
        <v>#DIV/0!</v>
      </c>
      <c r="AR9" s="2"/>
      <c r="AS9" s="2"/>
    </row>
    <row r="10" spans="2:45" ht="12.75">
      <c r="B10" s="1">
        <v>36525</v>
      </c>
      <c r="C10" s="1"/>
      <c r="E10" s="3">
        <v>3055.86</v>
      </c>
      <c r="F10" s="3">
        <v>1476.54</v>
      </c>
      <c r="G10" s="2">
        <f t="shared" si="0"/>
        <v>0.20911626802777622</v>
      </c>
      <c r="H10" s="2">
        <f t="shared" si="1"/>
        <v>0.19382928663254664</v>
      </c>
      <c r="I10" s="2">
        <f t="shared" si="11"/>
        <v>0.100212244717383</v>
      </c>
      <c r="J10" s="2">
        <f t="shared" si="2"/>
        <v>0.010042493991296659</v>
      </c>
      <c r="K10" s="2"/>
      <c r="L10" s="1"/>
      <c r="M10">
        <v>42.4</v>
      </c>
      <c r="N10">
        <v>1.12</v>
      </c>
      <c r="O10" s="2">
        <f t="shared" si="3"/>
        <v>0.44825291181364374</v>
      </c>
      <c r="P10" s="2">
        <f t="shared" si="4"/>
        <v>0.41098169717138094</v>
      </c>
      <c r="Q10" s="2">
        <f t="shared" si="5"/>
        <v>0.28295100878576107</v>
      </c>
      <c r="R10" s="2">
        <f t="shared" si="6"/>
        <v>0.08006127337287984</v>
      </c>
      <c r="S10" s="2"/>
      <c r="T10" s="2"/>
      <c r="U10" s="2"/>
      <c r="Y10" s="2" t="e">
        <f t="shared" si="12"/>
        <v>#DIV/0!</v>
      </c>
      <c r="Z10" s="2" t="e">
        <f t="shared" si="7"/>
        <v>#DIV/0!</v>
      </c>
      <c r="AA10" s="2" t="e">
        <f t="shared" si="13"/>
        <v>#DIV/0!</v>
      </c>
      <c r="AB10" s="6" t="e">
        <f t="shared" si="14"/>
        <v>#DIV/0!</v>
      </c>
      <c r="AC10" s="2"/>
      <c r="AD10" s="2"/>
      <c r="AE10" s="2"/>
      <c r="AH10" s="2" t="e">
        <f t="shared" si="8"/>
        <v>#DIV/0!</v>
      </c>
      <c r="AI10" s="2" t="e">
        <f t="shared" si="9"/>
        <v>#DIV/0!</v>
      </c>
      <c r="AJ10" s="2"/>
      <c r="AK10" s="2"/>
      <c r="AL10" s="2"/>
      <c r="AQ10" s="2" t="e">
        <f t="shared" si="10"/>
        <v>#DIV/0!</v>
      </c>
      <c r="AR10" s="2"/>
      <c r="AS10" s="2"/>
    </row>
    <row r="11" spans="2:45" ht="12.75">
      <c r="B11" s="1">
        <v>36891</v>
      </c>
      <c r="C11" s="1"/>
      <c r="E11" s="3">
        <v>2817.84</v>
      </c>
      <c r="F11" s="3">
        <v>1345.96</v>
      </c>
      <c r="G11" s="2">
        <f t="shared" si="0"/>
        <v>-0.07788969389958963</v>
      </c>
      <c r="H11" s="2">
        <f t="shared" si="1"/>
        <v>-0.08843647987863514</v>
      </c>
      <c r="I11" s="2">
        <f t="shared" si="11"/>
        <v>-0.18679371720998283</v>
      </c>
      <c r="J11" s="2">
        <f t="shared" si="2"/>
        <v>0.03489189278912304</v>
      </c>
      <c r="K11" s="2"/>
      <c r="L11" s="1"/>
      <c r="M11">
        <v>53.54</v>
      </c>
      <c r="N11">
        <v>1.16</v>
      </c>
      <c r="O11" s="2">
        <f t="shared" si="3"/>
        <v>0.2900943396226415</v>
      </c>
      <c r="P11" s="2">
        <f t="shared" si="4"/>
        <v>0.2627358490566038</v>
      </c>
      <c r="Q11" s="2">
        <f t="shared" si="5"/>
        <v>0.12479243659475878</v>
      </c>
      <c r="R11" s="2">
        <f t="shared" si="6"/>
        <v>0.01557315223125689</v>
      </c>
      <c r="S11" s="2"/>
      <c r="T11" s="2"/>
      <c r="U11" s="2"/>
      <c r="Y11" s="2" t="e">
        <f t="shared" si="12"/>
        <v>#DIV/0!</v>
      </c>
      <c r="Z11" s="2" t="e">
        <f t="shared" si="7"/>
        <v>#DIV/0!</v>
      </c>
      <c r="AA11" s="2" t="e">
        <f t="shared" si="13"/>
        <v>#DIV/0!</v>
      </c>
      <c r="AB11" s="6" t="e">
        <f t="shared" si="14"/>
        <v>#DIV/0!</v>
      </c>
      <c r="AC11" s="2"/>
      <c r="AD11" s="2"/>
      <c r="AE11" s="2"/>
      <c r="AH11" s="2" t="e">
        <f t="shared" si="8"/>
        <v>#DIV/0!</v>
      </c>
      <c r="AI11" s="2" t="e">
        <f t="shared" si="9"/>
        <v>#DIV/0!</v>
      </c>
      <c r="AJ11" s="2"/>
      <c r="AK11" s="2"/>
      <c r="AL11" s="2"/>
      <c r="AQ11" s="2" t="e">
        <f t="shared" si="10"/>
        <v>#DIV/0!</v>
      </c>
      <c r="AR11" s="2"/>
      <c r="AS11" s="2"/>
    </row>
    <row r="12" spans="2:45" ht="12.75">
      <c r="B12" s="1">
        <v>37256</v>
      </c>
      <c r="C12" s="1"/>
      <c r="E12" s="3">
        <v>2467.03</v>
      </c>
      <c r="F12" s="3">
        <v>1162.82</v>
      </c>
      <c r="G12" s="2">
        <f t="shared" si="0"/>
        <v>-0.1244960679101723</v>
      </c>
      <c r="H12" s="2">
        <f t="shared" si="1"/>
        <v>-0.1360664507117597</v>
      </c>
      <c r="I12" s="2">
        <f t="shared" si="11"/>
        <v>-0.23340009122056551</v>
      </c>
      <c r="J12" s="2">
        <f t="shared" si="2"/>
        <v>0.054475602581768305</v>
      </c>
      <c r="K12" s="2"/>
      <c r="L12" s="1"/>
      <c r="M12">
        <v>53.64</v>
      </c>
      <c r="N12">
        <v>1.2</v>
      </c>
      <c r="O12" s="2">
        <f t="shared" si="3"/>
        <v>0.024280911468061342</v>
      </c>
      <c r="P12" s="2">
        <f t="shared" si="4"/>
        <v>0.0018677624206201236</v>
      </c>
      <c r="Q12" s="2">
        <f t="shared" si="5"/>
        <v>-0.14102099155982134</v>
      </c>
      <c r="R12" s="2">
        <f t="shared" si="6"/>
        <v>0.019886920060515203</v>
      </c>
      <c r="S12" s="2"/>
      <c r="T12" s="2"/>
      <c r="U12" s="2"/>
      <c r="Y12" s="2" t="e">
        <f t="shared" si="12"/>
        <v>#DIV/0!</v>
      </c>
      <c r="Z12" s="2" t="e">
        <f t="shared" si="7"/>
        <v>#DIV/0!</v>
      </c>
      <c r="AA12" s="2" t="e">
        <f t="shared" si="13"/>
        <v>#DIV/0!</v>
      </c>
      <c r="AB12" s="6" t="e">
        <f t="shared" si="14"/>
        <v>#DIV/0!</v>
      </c>
      <c r="AC12" s="2"/>
      <c r="AD12" s="2"/>
      <c r="AE12" s="2"/>
      <c r="AH12" s="2" t="e">
        <f t="shared" si="8"/>
        <v>#DIV/0!</v>
      </c>
      <c r="AI12" s="2" t="e">
        <f t="shared" si="9"/>
        <v>#DIV/0!</v>
      </c>
      <c r="AJ12" s="2"/>
      <c r="AK12" s="2"/>
      <c r="AL12" s="2"/>
      <c r="AQ12" s="2" t="e">
        <f t="shared" si="10"/>
        <v>#DIV/0!</v>
      </c>
      <c r="AR12" s="2"/>
      <c r="AS12" s="2"/>
    </row>
    <row r="13" spans="2:45" ht="12.75">
      <c r="B13" s="1">
        <v>37621</v>
      </c>
      <c r="C13" s="1"/>
      <c r="E13" s="3">
        <v>1932.85</v>
      </c>
      <c r="F13" s="3">
        <v>896.13</v>
      </c>
      <c r="G13" s="2">
        <f t="shared" si="0"/>
        <v>-0.216527565534266</v>
      </c>
      <c r="H13" s="2">
        <f t="shared" si="1"/>
        <v>-0.22934762043996487</v>
      </c>
      <c r="I13" s="2">
        <f t="shared" si="11"/>
        <v>-0.3254315888446592</v>
      </c>
      <c r="J13" s="2">
        <f t="shared" si="2"/>
        <v>0.10590571901795932</v>
      </c>
      <c r="K13" s="2"/>
      <c r="L13" s="1"/>
      <c r="M13">
        <v>57.08</v>
      </c>
      <c r="N13">
        <v>1.24</v>
      </c>
      <c r="O13" s="2">
        <f t="shared" si="3"/>
        <v>0.087248322147651</v>
      </c>
      <c r="P13" s="2">
        <f t="shared" si="4"/>
        <v>0.06413124533929898</v>
      </c>
      <c r="Q13" s="2">
        <f t="shared" si="5"/>
        <v>-0.07805358088023169</v>
      </c>
      <c r="R13" s="2">
        <f t="shared" si="6"/>
        <v>0.0060923614882268705</v>
      </c>
      <c r="S13" s="2"/>
      <c r="T13" s="2"/>
      <c r="U13" s="2"/>
      <c r="Y13" s="2" t="e">
        <f t="shared" si="12"/>
        <v>#DIV/0!</v>
      </c>
      <c r="Z13" s="2" t="e">
        <f t="shared" si="7"/>
        <v>#DIV/0!</v>
      </c>
      <c r="AA13" s="2" t="e">
        <f t="shared" si="13"/>
        <v>#DIV/0!</v>
      </c>
      <c r="AB13" s="6" t="e">
        <f t="shared" si="14"/>
        <v>#DIV/0!</v>
      </c>
      <c r="AC13" s="2"/>
      <c r="AD13" s="2"/>
      <c r="AE13" s="2"/>
      <c r="AH13" s="2" t="e">
        <f t="shared" si="8"/>
        <v>#DIV/0!</v>
      </c>
      <c r="AI13" s="2" t="e">
        <f t="shared" si="9"/>
        <v>#DIV/0!</v>
      </c>
      <c r="AJ13" s="2"/>
      <c r="AK13" s="2"/>
      <c r="AL13" s="2"/>
      <c r="AQ13" s="2" t="e">
        <f t="shared" si="10"/>
        <v>#DIV/0!</v>
      </c>
      <c r="AR13" s="2"/>
      <c r="AS13" s="2"/>
    </row>
    <row r="14" spans="2:45" ht="12.75">
      <c r="B14" s="1">
        <v>37986</v>
      </c>
      <c r="C14" s="1"/>
      <c r="E14" s="3">
        <v>2510.6</v>
      </c>
      <c r="F14" s="3">
        <v>1142.94</v>
      </c>
      <c r="G14" s="2">
        <f t="shared" si="0"/>
        <v>0.2989109346302093</v>
      </c>
      <c r="H14" s="2">
        <f t="shared" si="1"/>
        <v>0.2754176291386295</v>
      </c>
      <c r="I14" s="2">
        <f t="shared" si="11"/>
        <v>0.19000691131981606</v>
      </c>
      <c r="J14" s="2">
        <f t="shared" si="2"/>
        <v>0.036102626349296445</v>
      </c>
      <c r="K14" s="2"/>
      <c r="L14" s="1"/>
      <c r="M14">
        <v>80.27</v>
      </c>
      <c r="N14">
        <v>1.32</v>
      </c>
      <c r="O14" s="2">
        <f t="shared" si="3"/>
        <v>0.4293973370707777</v>
      </c>
      <c r="P14" s="2">
        <f t="shared" si="4"/>
        <v>0.40627189908899786</v>
      </c>
      <c r="Q14" s="2">
        <f t="shared" si="5"/>
        <v>0.26409543404289504</v>
      </c>
      <c r="R14" s="2">
        <f t="shared" si="6"/>
        <v>0.06974639828230512</v>
      </c>
      <c r="S14" s="2" t="s">
        <v>70</v>
      </c>
      <c r="T14" t="s">
        <v>71</v>
      </c>
      <c r="U14" s="2">
        <f>2403/18232</f>
        <v>0.13180122860903906</v>
      </c>
      <c r="Y14" s="2" t="e">
        <f t="shared" si="12"/>
        <v>#DIV/0!</v>
      </c>
      <c r="Z14" s="2" t="e">
        <f t="shared" si="7"/>
        <v>#DIV/0!</v>
      </c>
      <c r="AA14" s="2" t="e">
        <f t="shared" si="13"/>
        <v>#DIV/0!</v>
      </c>
      <c r="AB14" s="6" t="e">
        <f t="shared" si="14"/>
        <v>#DIV/0!</v>
      </c>
      <c r="AC14" s="2"/>
      <c r="AD14" s="2"/>
      <c r="AE14" s="2"/>
      <c r="AH14" s="2" t="e">
        <f t="shared" si="8"/>
        <v>#DIV/0!</v>
      </c>
      <c r="AI14" s="2" t="e">
        <f t="shared" si="9"/>
        <v>#DIV/0!</v>
      </c>
      <c r="AJ14" s="2"/>
      <c r="AK14" s="2"/>
      <c r="AL14" s="2"/>
      <c r="AQ14" s="2" t="e">
        <f t="shared" si="10"/>
        <v>#DIV/0!</v>
      </c>
      <c r="AR14" s="2"/>
      <c r="AS14" s="2"/>
    </row>
    <row r="15" spans="2:45" ht="12.75">
      <c r="B15" s="1">
        <v>38352</v>
      </c>
      <c r="C15" s="1"/>
      <c r="E15" s="3">
        <v>2796.92</v>
      </c>
      <c r="F15" s="3">
        <v>1251.42</v>
      </c>
      <c r="G15" s="2">
        <f t="shared" si="0"/>
        <v>0.11404445152553182</v>
      </c>
      <c r="H15" s="2">
        <f t="shared" si="1"/>
        <v>0.09491311879888709</v>
      </c>
      <c r="I15" s="2">
        <f t="shared" si="11"/>
        <v>0.005140428215138604</v>
      </c>
      <c r="J15" s="2">
        <f t="shared" si="2"/>
        <v>2.6424002234993054E-05</v>
      </c>
      <c r="K15" s="2"/>
      <c r="L15" s="1"/>
      <c r="M15">
        <v>78.87</v>
      </c>
      <c r="N15">
        <f>0.36*4</f>
        <v>1.44</v>
      </c>
      <c r="O15" s="2">
        <f t="shared" si="3"/>
        <v>0.0004983181761555532</v>
      </c>
      <c r="P15" s="2">
        <f t="shared" si="4"/>
        <v>-0.017441136165441528</v>
      </c>
      <c r="Q15" s="2">
        <f t="shared" si="5"/>
        <v>-0.16480358485172714</v>
      </c>
      <c r="R15" s="2">
        <f t="shared" si="6"/>
        <v>0.027160221579980427</v>
      </c>
      <c r="S15" s="2" t="s">
        <v>69</v>
      </c>
      <c r="T15" t="s">
        <v>72</v>
      </c>
      <c r="U15" s="2">
        <f>2990/20011</f>
        <v>0.1494178201988906</v>
      </c>
      <c r="Y15" s="2" t="e">
        <f t="shared" si="12"/>
        <v>#DIV/0!</v>
      </c>
      <c r="Z15" s="2" t="e">
        <f t="shared" si="7"/>
        <v>#DIV/0!</v>
      </c>
      <c r="AA15" s="2" t="e">
        <f t="shared" si="13"/>
        <v>#DIV/0!</v>
      </c>
      <c r="AB15" s="6" t="e">
        <f t="shared" si="14"/>
        <v>#DIV/0!</v>
      </c>
      <c r="AC15" s="2"/>
      <c r="AD15" s="2"/>
      <c r="AE15" s="2"/>
      <c r="AH15" s="2" t="e">
        <f t="shared" si="8"/>
        <v>#DIV/0!</v>
      </c>
      <c r="AI15" s="2" t="e">
        <f t="shared" si="9"/>
        <v>#DIV/0!</v>
      </c>
      <c r="AJ15" s="2"/>
      <c r="AK15" s="2"/>
      <c r="AL15" s="2"/>
      <c r="AQ15" s="2" t="e">
        <f t="shared" si="10"/>
        <v>#DIV/0!</v>
      </c>
      <c r="AR15" s="2"/>
      <c r="AS15" s="2"/>
    </row>
    <row r="16" spans="2:45" ht="12.75">
      <c r="B16" s="1">
        <v>38717</v>
      </c>
      <c r="C16" s="1"/>
      <c r="E16" s="3">
        <v>2972.17</v>
      </c>
      <c r="F16" s="3">
        <v>1306.05</v>
      </c>
      <c r="G16" s="2">
        <f t="shared" si="0"/>
        <v>0.06265820974500522</v>
      </c>
      <c r="H16" s="2">
        <f t="shared" si="1"/>
        <v>0.043654408591839576</v>
      </c>
      <c r="I16" s="2">
        <f t="shared" si="11"/>
        <v>-0.046245813565388</v>
      </c>
      <c r="J16" s="2">
        <f t="shared" si="2"/>
        <v>0.0021386752723246247</v>
      </c>
      <c r="K16" s="2"/>
      <c r="L16" s="1"/>
      <c r="M16">
        <v>76.11</v>
      </c>
      <c r="N16">
        <f>0.42*4</f>
        <v>1.68</v>
      </c>
      <c r="O16" s="2">
        <f t="shared" si="3"/>
        <v>-0.013693419551160114</v>
      </c>
      <c r="P16" s="2">
        <f t="shared" si="4"/>
        <v>-0.034994294408520414</v>
      </c>
      <c r="Q16" s="2">
        <f t="shared" si="5"/>
        <v>-0.1789953225790428</v>
      </c>
      <c r="R16" s="2">
        <f t="shared" si="6"/>
        <v>0.03203932550517559</v>
      </c>
      <c r="S16" s="2" t="s">
        <v>68</v>
      </c>
      <c r="T16" t="s">
        <v>73</v>
      </c>
      <c r="U16" s="2">
        <f>3199/21167</f>
        <v>0.1511314782444371</v>
      </c>
      <c r="Y16" s="2" t="e">
        <f t="shared" si="12"/>
        <v>#DIV/0!</v>
      </c>
      <c r="Z16" s="2" t="e">
        <f t="shared" si="7"/>
        <v>#DIV/0!</v>
      </c>
      <c r="AA16" s="2" t="e">
        <f t="shared" si="13"/>
        <v>#DIV/0!</v>
      </c>
      <c r="AB16" s="6" t="e">
        <f t="shared" si="14"/>
        <v>#DIV/0!</v>
      </c>
      <c r="AC16" s="2"/>
      <c r="AD16" s="2"/>
      <c r="AE16" s="2"/>
      <c r="AH16" s="2" t="e">
        <f t="shared" si="8"/>
        <v>#DIV/0!</v>
      </c>
      <c r="AI16" s="2" t="e">
        <f t="shared" si="9"/>
        <v>#DIV/0!</v>
      </c>
      <c r="AJ16" s="2"/>
      <c r="AK16" s="2"/>
      <c r="AL16" s="2"/>
      <c r="AQ16" s="2" t="e">
        <f t="shared" si="10"/>
        <v>#DIV/0!</v>
      </c>
      <c r="AR16" s="2"/>
      <c r="AS16" s="2"/>
    </row>
    <row r="17" spans="2:38" ht="12.75">
      <c r="B17" t="s">
        <v>20</v>
      </c>
      <c r="G17" s="4">
        <f>SUM(G7:G16)/10</f>
        <v>0.10890402331039321</v>
      </c>
      <c r="H17" s="4">
        <f>SUM(H7:H16)/10</f>
        <v>0.09103016110486542</v>
      </c>
      <c r="I17" s="5"/>
      <c r="J17" s="4">
        <f>SUM(J7:J16)</f>
        <v>0.33119738370549445</v>
      </c>
      <c r="K17" s="5"/>
      <c r="O17" s="4">
        <f>SUM(O7:O16)/10</f>
        <v>0.1653019030278827</v>
      </c>
      <c r="P17" s="4">
        <f>SUM(P7:P16)/10</f>
        <v>0.13298183259125118</v>
      </c>
      <c r="Q17" s="5"/>
      <c r="R17" s="4">
        <f>SUM(R7:R16)</f>
        <v>0.38992108258189484</v>
      </c>
      <c r="S17" s="5"/>
      <c r="T17" s="5"/>
      <c r="U17" s="5"/>
      <c r="Y17" s="4" t="e">
        <f>SUM(Y7:Y16)/9</f>
        <v>#DIV/0!</v>
      </c>
      <c r="Z17" s="4" t="e">
        <f>SUM(Z7:Z16)/10</f>
        <v>#DIV/0!</v>
      </c>
      <c r="AB17" s="7" t="e">
        <f>SUM(AB8:AB16)</f>
        <v>#DIV/0!</v>
      </c>
      <c r="AH17" s="4" t="e">
        <f>SUM(AH7:AH16)/10</f>
        <v>#DIV/0!</v>
      </c>
      <c r="AI17" s="4" t="e">
        <f>SUM(AI7:AI16)/10</f>
        <v>#DIV/0!</v>
      </c>
      <c r="AJ17" s="5"/>
      <c r="AK17" s="5"/>
      <c r="AL17" s="5"/>
    </row>
    <row r="19" spans="7:24" ht="12.75">
      <c r="G19" t="s">
        <v>25</v>
      </c>
      <c r="N19" t="s">
        <v>25</v>
      </c>
      <c r="X19" t="s">
        <v>25</v>
      </c>
    </row>
    <row r="20" spans="8:28" ht="12.75">
      <c r="H20" t="s">
        <v>26</v>
      </c>
      <c r="J20" s="2">
        <f>(J17/10)^0.5</f>
        <v>0.18198829185018867</v>
      </c>
      <c r="O20" t="s">
        <v>26</v>
      </c>
      <c r="R20" s="2">
        <f>(R17/10)^0.5</f>
        <v>0.19746419487641165</v>
      </c>
      <c r="Y20" t="s">
        <v>26</v>
      </c>
      <c r="AB20" s="2" t="e">
        <f>(AB17/9)^0.5</f>
        <v>#DIV/0!</v>
      </c>
    </row>
    <row r="22" spans="14:28" ht="12.75">
      <c r="N22" t="s">
        <v>27</v>
      </c>
      <c r="R22">
        <f>CORREL(O7:O16,G7:G16)</f>
        <v>0.2354716567368313</v>
      </c>
      <c r="W22" t="s">
        <v>29</v>
      </c>
      <c r="AB22" t="e">
        <f>CORREL(Y8:Y16,G8:G16)</f>
        <v>#DIV/0!</v>
      </c>
    </row>
    <row r="24" spans="14:28" ht="12.75">
      <c r="N24" t="s">
        <v>28</v>
      </c>
      <c r="R24" s="8">
        <f>(R20/J20)*R22</f>
        <v>0.25549567305148024</v>
      </c>
      <c r="W24" t="s">
        <v>30</v>
      </c>
      <c r="AB24" t="e">
        <f>(AB20/J20)*AB22</f>
        <v>#DIV/0!</v>
      </c>
    </row>
    <row r="26" spans="14:17" ht="12.75">
      <c r="N26" s="9" t="s">
        <v>31</v>
      </c>
      <c r="O26" s="9"/>
      <c r="P26" s="9"/>
      <c r="Q26" s="9"/>
    </row>
    <row r="27" spans="14:17" ht="12.75">
      <c r="N27" s="9" t="s">
        <v>60</v>
      </c>
      <c r="O27" s="9"/>
      <c r="P27" s="9"/>
      <c r="Q27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Sky Laser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Harn</dc:creator>
  <cp:keywords/>
  <dc:description/>
  <cp:lastModifiedBy>#121881</cp:lastModifiedBy>
  <dcterms:created xsi:type="dcterms:W3CDTF">2006-10-16T20:14:57Z</dcterms:created>
  <dcterms:modified xsi:type="dcterms:W3CDTF">2010-03-16T18:09:14Z</dcterms:modified>
  <cp:category/>
  <cp:version/>
  <cp:contentType/>
  <cp:contentStatus/>
</cp:coreProperties>
</file>