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XBar Chart" sheetId="1" r:id="rId1"/>
    <sheet name="RChart" sheetId="2" r:id="rId2"/>
    <sheet name="ForCharts" sheetId="3" r:id="rId3"/>
    <sheet name="Calculations" sheetId="4" r:id="rId4"/>
    <sheet name="Data and Answers" sheetId="5" r:id="rId5"/>
    <sheet name="Sheet1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<sst xmlns="http://schemas.openxmlformats.org/spreadsheetml/2006/main" count="55" uniqueCount="52">
  <si>
    <t>Sample</t>
  </si>
  <si>
    <t>Sample Means</t>
  </si>
  <si>
    <t>Maximum</t>
  </si>
  <si>
    <t>Minimum</t>
  </si>
  <si>
    <t>Sample Range</t>
  </si>
  <si>
    <t>Control Chart Factors Table.</t>
  </si>
  <si>
    <t>Data</t>
  </si>
  <si>
    <t>Subgroup size</t>
  </si>
  <si>
    <t>D3</t>
  </si>
  <si>
    <t>D4</t>
  </si>
  <si>
    <t>A2</t>
  </si>
  <si>
    <t>Sample/Subgroup Size</t>
  </si>
  <si>
    <t>R Chart Intermediate Calculations</t>
  </si>
  <si>
    <t>RBar</t>
  </si>
  <si>
    <t>D3 Factor</t>
  </si>
  <si>
    <t>D4 Factor</t>
  </si>
  <si>
    <t>R Chart Control Limits</t>
  </si>
  <si>
    <t>Lower Control Limit</t>
  </si>
  <si>
    <t>Center</t>
  </si>
  <si>
    <t>Upper Control Limit</t>
  </si>
  <si>
    <t>XBar Chart Intemediate Calculations</t>
  </si>
  <si>
    <t>Average of Subgroup Averages</t>
  </si>
  <si>
    <t>A2 Factor</t>
  </si>
  <si>
    <t>A2 Factor * RBar</t>
  </si>
  <si>
    <t>XBar Chart Control Limits</t>
  </si>
  <si>
    <t>Factor value not available. Possible error in sample/subgroup size.</t>
  </si>
  <si>
    <t>Control Chart Calculations</t>
  </si>
  <si>
    <t>Number</t>
  </si>
  <si>
    <t>Range</t>
  </si>
  <si>
    <t>LCL-R</t>
  </si>
  <si>
    <t>Center-R</t>
  </si>
  <si>
    <t>UCL-R</t>
  </si>
  <si>
    <t>XBar</t>
  </si>
  <si>
    <t>LCL-X</t>
  </si>
  <si>
    <t>Center-X</t>
  </si>
  <si>
    <t>UCL-X</t>
  </si>
  <si>
    <t>See all the sheets for the calculations and tables. The process is in statistical control.</t>
  </si>
  <si>
    <t>As a quality analyst you are also responsible for controlling the weight of a box of cereal. The Operations Manager asks you to identify the ways in which statistical quality control methods can be applied to the weights of the boxes.</t>
  </si>
  <si>
    <t>Using the data provided create Xbar and R charts.</t>
  </si>
  <si>
    <t>Also answer the following questions and provide 1-2 sentences explaining the answer.</t>
  </si>
  <si>
    <t>   1.  The control limits of the weights of the boxes.</t>
  </si>
  <si>
    <t>   2. Nonrandom patterns or trends, if any.</t>
  </si>
  <si>
    <t>   3. If the process is in control.</t>
  </si>
  <si>
    <t>   4. The appropriate action if the process is not in control.</t>
  </si>
  <si>
    <t>Box 1</t>
  </si>
  <si>
    <t>Box 2</t>
  </si>
  <si>
    <t>Box 3</t>
  </si>
  <si>
    <t>See all the other sheets in this file.</t>
  </si>
  <si>
    <t>(a) The control limits are: (a) For Mean weight, LCL = 6.3087 ounces, UCL = 6.3696 ounces and (b) For Range, LCL = 0.0324 ounes, UCL = 0.1964 ounce</t>
  </si>
  <si>
    <t>(b) At the time measurements were taken on the 5th through 9th samples, the mean weights and the range of weights appears to have been increasing in a somewhat linear pattern. It appears that the filling machine has gradually gone off setting during this period. This is the only non-random variation observed at the time of taking the 12 measurements.</t>
  </si>
  <si>
    <t>(c ) The process is not in control since we see points lying outside the control limits in both x-bar chart and R chart.</t>
  </si>
  <si>
    <t>(d) Corrective action in terms of resetting the machine is required. Trials should be run and again more samples drawn to check if the process has come under control.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</si>
</sst>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name val="Arial"/>
      <family val="0"/>
    </font>
    <font>
      <sz val="10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8"/>
      <color indexed="63"/>
      <name val="Verdana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8"/>
      <color rgb="FF33333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Border="1" applyAlignment="1">
      <alignment horizontal="right"/>
    </xf>
    <xf numFmtId="0" fontId="43" fillId="0" borderId="0" xfId="0" applyFont="1" applyBorder="1" applyAlignment="1">
      <alignment horizontal="right"/>
    </xf>
    <xf numFmtId="0" fontId="2" fillId="0" borderId="0" xfId="56" applyFont="1">
      <alignment/>
      <protection/>
    </xf>
    <xf numFmtId="0" fontId="0" fillId="0" borderId="0" xfId="56" applyFont="1">
      <alignment/>
      <protection/>
    </xf>
    <xf numFmtId="0" fontId="0" fillId="0" borderId="0" xfId="55">
      <alignment/>
      <protection/>
    </xf>
    <xf numFmtId="0" fontId="2" fillId="0" borderId="0" xfId="56" applyFont="1" applyAlignment="1">
      <alignment horizontal="center"/>
      <protection/>
    </xf>
    <xf numFmtId="0" fontId="2" fillId="33" borderId="10" xfId="56" applyFont="1" applyFill="1" applyBorder="1">
      <alignment/>
      <protection/>
    </xf>
    <xf numFmtId="1" fontId="0" fillId="0" borderId="0" xfId="56" applyNumberFormat="1" applyFont="1">
      <alignment/>
      <protection/>
    </xf>
    <xf numFmtId="164" fontId="0" fillId="0" borderId="0" xfId="56" applyNumberFormat="1" applyFont="1">
      <alignment/>
      <protection/>
    </xf>
    <xf numFmtId="0" fontId="0" fillId="0" borderId="10" xfId="56" applyFont="1" applyBorder="1">
      <alignment/>
      <protection/>
    </xf>
    <xf numFmtId="0" fontId="0" fillId="0" borderId="10" xfId="56" applyFont="1" applyBorder="1" quotePrefix="1">
      <alignment/>
      <protection/>
    </xf>
    <xf numFmtId="0" fontId="0" fillId="0" borderId="0" xfId="56" applyFont="1" applyBorder="1" quotePrefix="1">
      <alignment/>
      <protection/>
    </xf>
    <xf numFmtId="0" fontId="0" fillId="0" borderId="0" xfId="56" applyFont="1" applyBorder="1">
      <alignment/>
      <protection/>
    </xf>
    <xf numFmtId="0" fontId="2" fillId="34" borderId="10" xfId="56" applyFont="1" applyFill="1" applyBorder="1">
      <alignment/>
      <protection/>
    </xf>
    <xf numFmtId="0" fontId="0" fillId="34" borderId="10" xfId="56" applyFont="1" applyFill="1" applyBorder="1">
      <alignment/>
      <protection/>
    </xf>
    <xf numFmtId="0" fontId="2" fillId="0" borderId="11" xfId="56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10" xfId="56" applyFont="1" applyBorder="1" applyAlignment="1">
      <alignment horizontal="centerContinuous"/>
      <protection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0" fillId="0" borderId="0" xfId="56" applyFont="1" applyAlignment="1">
      <alignment horizontal="center"/>
      <protection/>
    </xf>
    <xf numFmtId="0" fontId="2" fillId="33" borderId="10" xfId="56" applyFont="1" applyFill="1" applyBorder="1" applyAlignment="1">
      <alignment horizontal="center"/>
      <protection/>
    </xf>
    <xf numFmtId="0" fontId="0" fillId="0" borderId="10" xfId="56" applyFont="1" applyBorder="1" applyAlignment="1">
      <alignment horizontal="center"/>
      <protection/>
    </xf>
    <xf numFmtId="0" fontId="2" fillId="34" borderId="10" xfId="56" applyFont="1" applyFill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12-6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Control Chart Calculations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835"/>
          <c:w val="0.82075"/>
          <c:h val="0.8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ForCharts!$B$1</c:f>
              <c:strCache>
                <c:ptCount val="1"/>
                <c:pt idx="0">
                  <c:v>XBar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ForCharts!$A$2:$A$12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ForCharts!$B$2:$B$12</c:f>
              <c:numCache>
                <c:ptCount val="11"/>
                <c:pt idx="0">
                  <c:v>6.323333333333333</c:v>
                </c:pt>
                <c:pt idx="1">
                  <c:v>6.326666666666667</c:v>
                </c:pt>
                <c:pt idx="2">
                  <c:v>6.31</c:v>
                </c:pt>
                <c:pt idx="3">
                  <c:v>6.333333333333333</c:v>
                </c:pt>
                <c:pt idx="4">
                  <c:v>6.313666666666667</c:v>
                </c:pt>
                <c:pt idx="5">
                  <c:v>6.3373333333333335</c:v>
                </c:pt>
                <c:pt idx="6">
                  <c:v>6.3613333333333335</c:v>
                </c:pt>
                <c:pt idx="7">
                  <c:v>6.370666666666668</c:v>
                </c:pt>
                <c:pt idx="8">
                  <c:v>6.38</c:v>
                </c:pt>
                <c:pt idx="9">
                  <c:v>6.335333333333334</c:v>
                </c:pt>
                <c:pt idx="10">
                  <c:v>6.339000000000001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ForCharts!$G$1</c:f>
              <c:strCache>
                <c:ptCount val="1"/>
                <c:pt idx="0">
                  <c:v>LCL-X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LCL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ForCharts!$A$2:$A$12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ForCharts!$G$2:$G$12</c:f>
              <c:numCache>
                <c:ptCount val="11"/>
                <c:pt idx="0">
                  <c:v>6.308730787878787</c:v>
                </c:pt>
                <c:pt idx="1">
                  <c:v>6.308730787878787</c:v>
                </c:pt>
                <c:pt idx="2">
                  <c:v>6.308730787878787</c:v>
                </c:pt>
                <c:pt idx="3">
                  <c:v>6.308730787878787</c:v>
                </c:pt>
                <c:pt idx="4">
                  <c:v>6.308730787878787</c:v>
                </c:pt>
                <c:pt idx="5">
                  <c:v>6.308730787878787</c:v>
                </c:pt>
                <c:pt idx="6">
                  <c:v>6.308730787878787</c:v>
                </c:pt>
                <c:pt idx="7">
                  <c:v>6.308730787878787</c:v>
                </c:pt>
                <c:pt idx="8">
                  <c:v>6.308730787878787</c:v>
                </c:pt>
                <c:pt idx="9">
                  <c:v>6.308730787878787</c:v>
                </c:pt>
                <c:pt idx="10">
                  <c:v>6.308730787878787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ForCharts!$H$1</c:f>
              <c:strCache>
                <c:ptCount val="1"/>
                <c:pt idx="0">
                  <c:v>Center-X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XBar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ForCharts!$A$2:$A$12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ForCharts!$H$2:$H$12</c:f>
              <c:numCache>
                <c:ptCount val="11"/>
                <c:pt idx="0">
                  <c:v>6.3391515151515145</c:v>
                </c:pt>
                <c:pt idx="1">
                  <c:v>6.3391515151515145</c:v>
                </c:pt>
                <c:pt idx="2">
                  <c:v>6.3391515151515145</c:v>
                </c:pt>
                <c:pt idx="3">
                  <c:v>6.3391515151515145</c:v>
                </c:pt>
                <c:pt idx="4">
                  <c:v>6.3391515151515145</c:v>
                </c:pt>
                <c:pt idx="5">
                  <c:v>6.3391515151515145</c:v>
                </c:pt>
                <c:pt idx="6">
                  <c:v>6.3391515151515145</c:v>
                </c:pt>
                <c:pt idx="7">
                  <c:v>6.3391515151515145</c:v>
                </c:pt>
                <c:pt idx="8">
                  <c:v>6.3391515151515145</c:v>
                </c:pt>
                <c:pt idx="9">
                  <c:v>6.3391515151515145</c:v>
                </c:pt>
                <c:pt idx="10">
                  <c:v>6.3391515151515145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ForCharts!$I$1</c:f>
              <c:strCache>
                <c:ptCount val="1"/>
                <c:pt idx="0">
                  <c:v>UCL-X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UCL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ForCharts!$A$2:$A$12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ForCharts!$I$2:$I$12</c:f>
              <c:numCache>
                <c:ptCount val="11"/>
                <c:pt idx="0">
                  <c:v>6.369572242424242</c:v>
                </c:pt>
                <c:pt idx="1">
                  <c:v>6.369572242424242</c:v>
                </c:pt>
                <c:pt idx="2">
                  <c:v>6.369572242424242</c:v>
                </c:pt>
                <c:pt idx="3">
                  <c:v>6.369572242424242</c:v>
                </c:pt>
                <c:pt idx="4">
                  <c:v>6.369572242424242</c:v>
                </c:pt>
                <c:pt idx="5">
                  <c:v>6.369572242424242</c:v>
                </c:pt>
                <c:pt idx="6">
                  <c:v>6.369572242424242</c:v>
                </c:pt>
                <c:pt idx="7">
                  <c:v>6.369572242424242</c:v>
                </c:pt>
                <c:pt idx="8">
                  <c:v>6.369572242424242</c:v>
                </c:pt>
                <c:pt idx="9">
                  <c:v>6.369572242424242</c:v>
                </c:pt>
                <c:pt idx="10">
                  <c:v>6.369572242424242</c:v>
                </c:pt>
              </c:numCache>
            </c:numRef>
          </c:yVal>
          <c:smooth val="1"/>
        </c:ser>
        <c:axId val="41190914"/>
        <c:axId val="35173907"/>
      </c:scatterChart>
      <c:valAx>
        <c:axId val="41190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907"/>
        <c:crosses val="autoZero"/>
        <c:crossBetween val="midCat"/>
        <c:dispUnits/>
      </c:valAx>
      <c:valAx>
        <c:axId val="35173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Sample Mean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9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575"/>
          <c:w val="0.1072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Control Chart Calculations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0835"/>
          <c:w val="0.81975"/>
          <c:h val="0.84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ForCharts!$C$1</c:f>
              <c:strCache>
                <c:ptCount val="1"/>
                <c:pt idx="0">
                  <c:v>Range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ForCharts!$A$2:$A$12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ForCharts!$C$2:$C$12</c:f>
              <c:numCache>
                <c:ptCount val="11"/>
                <c:pt idx="0">
                  <c:v>0.009999999999999787</c:v>
                </c:pt>
                <c:pt idx="1">
                  <c:v>0.07000000000000028</c:v>
                </c:pt>
                <c:pt idx="2">
                  <c:v>0.04999999999999982</c:v>
                </c:pt>
                <c:pt idx="3">
                  <c:v>0.09499999999999975</c:v>
                </c:pt>
                <c:pt idx="4">
                  <c:v>0.038000000000000256</c:v>
                </c:pt>
                <c:pt idx="5">
                  <c:v>0.11100000000000065</c:v>
                </c:pt>
                <c:pt idx="6">
                  <c:v>0.1850000000000005</c:v>
                </c:pt>
                <c:pt idx="7">
                  <c:v>0.21499999999999986</c:v>
                </c:pt>
                <c:pt idx="8">
                  <c:v>0.2450000000000001</c:v>
                </c:pt>
                <c:pt idx="9">
                  <c:v>0.11299999999999955</c:v>
                </c:pt>
                <c:pt idx="10">
                  <c:v>0.12600000000000033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ForCharts!$D$1</c:f>
              <c:strCache>
                <c:ptCount val="1"/>
                <c:pt idx="0">
                  <c:v>LCL-R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LCL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ForCharts!$A$2:$A$12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ForCharts!$D$2:$D$12</c:f>
              <c:numCache>
                <c:ptCount val="11"/>
                <c:pt idx="0">
                  <c:v>0.03236490909090911</c:v>
                </c:pt>
                <c:pt idx="1">
                  <c:v>0.03236490909090911</c:v>
                </c:pt>
                <c:pt idx="2">
                  <c:v>0.03236490909090911</c:v>
                </c:pt>
                <c:pt idx="3">
                  <c:v>0.03236490909090911</c:v>
                </c:pt>
                <c:pt idx="4">
                  <c:v>0.03236490909090911</c:v>
                </c:pt>
                <c:pt idx="5">
                  <c:v>0.03236490909090911</c:v>
                </c:pt>
                <c:pt idx="6">
                  <c:v>0.03236490909090911</c:v>
                </c:pt>
                <c:pt idx="7">
                  <c:v>0.03236490909090911</c:v>
                </c:pt>
                <c:pt idx="8">
                  <c:v>0.03236490909090911</c:v>
                </c:pt>
                <c:pt idx="9">
                  <c:v>0.03236490909090911</c:v>
                </c:pt>
                <c:pt idx="10">
                  <c:v>0.03236490909090911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ForCharts!$E$1</c:f>
              <c:strCache>
                <c:ptCount val="1"/>
                <c:pt idx="0">
                  <c:v>Center-R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RBar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ForCharts!$A$2:$A$12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ForCharts!$E$2:$E$12</c:f>
              <c:numCache>
                <c:ptCount val="11"/>
                <c:pt idx="0">
                  <c:v>0.11436363636363645</c:v>
                </c:pt>
                <c:pt idx="1">
                  <c:v>0.11436363636363645</c:v>
                </c:pt>
                <c:pt idx="2">
                  <c:v>0.11436363636363645</c:v>
                </c:pt>
                <c:pt idx="3">
                  <c:v>0.11436363636363645</c:v>
                </c:pt>
                <c:pt idx="4">
                  <c:v>0.11436363636363645</c:v>
                </c:pt>
                <c:pt idx="5">
                  <c:v>0.11436363636363645</c:v>
                </c:pt>
                <c:pt idx="6">
                  <c:v>0.11436363636363645</c:v>
                </c:pt>
                <c:pt idx="7">
                  <c:v>0.11436363636363645</c:v>
                </c:pt>
                <c:pt idx="8">
                  <c:v>0.11436363636363645</c:v>
                </c:pt>
                <c:pt idx="9">
                  <c:v>0.11436363636363645</c:v>
                </c:pt>
                <c:pt idx="10">
                  <c:v>0.11436363636363645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ForCharts!$F$1</c:f>
              <c:strCache>
                <c:ptCount val="1"/>
                <c:pt idx="0">
                  <c:v>UCL-R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UCL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ForCharts!$A$2:$A$12</c:f>
              <c:numCach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</c:numCache>
            </c:numRef>
          </c:xVal>
          <c:yVal>
            <c:numRef>
              <c:f>ForCharts!$F$2:$F$12</c:f>
              <c:numCache>
                <c:ptCount val="11"/>
                <c:pt idx="0">
                  <c:v>0.19636236363636378</c:v>
                </c:pt>
                <c:pt idx="1">
                  <c:v>0.19636236363636378</c:v>
                </c:pt>
                <c:pt idx="2">
                  <c:v>0.19636236363636378</c:v>
                </c:pt>
                <c:pt idx="3">
                  <c:v>0.19636236363636378</c:v>
                </c:pt>
                <c:pt idx="4">
                  <c:v>0.19636236363636378</c:v>
                </c:pt>
                <c:pt idx="5">
                  <c:v>0.19636236363636378</c:v>
                </c:pt>
                <c:pt idx="6">
                  <c:v>0.19636236363636378</c:v>
                </c:pt>
                <c:pt idx="7">
                  <c:v>0.19636236363636378</c:v>
                </c:pt>
                <c:pt idx="8">
                  <c:v>0.19636236363636378</c:v>
                </c:pt>
                <c:pt idx="9">
                  <c:v>0.19636236363636378</c:v>
                </c:pt>
                <c:pt idx="10">
                  <c:v>0.19636236363636378</c:v>
                </c:pt>
              </c:numCache>
            </c:numRef>
          </c:yVal>
          <c:smooth val="1"/>
        </c:ser>
        <c:axId val="48129708"/>
        <c:axId val="30514189"/>
      </c:scatterChart>
      <c:valAx>
        <c:axId val="48129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6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4189"/>
        <c:crosses val="autoZero"/>
        <c:crossBetween val="midCat"/>
        <c:dispUnits/>
      </c:valAx>
      <c:valAx>
        <c:axId val="305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Sample Range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2970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"/>
          <c:y val="0.4575"/>
          <c:w val="0.10725"/>
          <c:h val="0.14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37</xdr:row>
      <xdr:rowOff>95250</xdr:rowOff>
    </xdr:from>
    <xdr:to>
      <xdr:col>7</xdr:col>
      <xdr:colOff>561975</xdr:colOff>
      <xdr:row>59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686550"/>
          <a:ext cx="3543300" cy="3543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9" ht="12.75">
      <c r="A1" t="s">
        <v>27</v>
      </c>
      <c r="B1" t="s">
        <v>32</v>
      </c>
      <c r="C1" t="s">
        <v>28</v>
      </c>
      <c r="D1" t="s">
        <v>29</v>
      </c>
      <c r="E1" t="s">
        <v>30</v>
      </c>
      <c r="F1" t="s">
        <v>31</v>
      </c>
      <c r="G1" t="s">
        <v>33</v>
      </c>
      <c r="H1" t="s">
        <v>34</v>
      </c>
      <c r="I1" t="s">
        <v>35</v>
      </c>
    </row>
    <row r="2" spans="1:9" ht="12.75">
      <c r="A2">
        <v>1</v>
      </c>
      <c r="B2">
        <v>6.323333333333333</v>
      </c>
      <c r="C2">
        <v>0.009999999999999787</v>
      </c>
      <c r="D2">
        <f>IF(Calculations!$B$12&lt;0,"",Calculations!$B$12)</f>
        <v>0.03236490909090911</v>
      </c>
      <c r="E2">
        <f>Calculations!$B$13</f>
        <v>0.11436363636363645</v>
      </c>
      <c r="F2">
        <f>Calculations!$B$14</f>
        <v>0.19636236363636378</v>
      </c>
      <c r="G2">
        <f>IF(Calculations!$B$22&lt;0,"",Calculations!$B$22)</f>
        <v>6.308730787878787</v>
      </c>
      <c r="H2">
        <f>Calculations!$B$23</f>
        <v>6.3391515151515145</v>
      </c>
      <c r="I2">
        <f>Calculations!$B$24</f>
        <v>6.369572242424242</v>
      </c>
    </row>
    <row r="3" spans="1:9" ht="12.75">
      <c r="A3">
        <v>2</v>
      </c>
      <c r="B3">
        <v>6.326666666666667</v>
      </c>
      <c r="C3">
        <v>0.07000000000000028</v>
      </c>
      <c r="D3">
        <f>IF(Calculations!$B$12&lt;0,"",Calculations!$B$12)</f>
        <v>0.03236490909090911</v>
      </c>
      <c r="E3">
        <f>Calculations!$B$13</f>
        <v>0.11436363636363645</v>
      </c>
      <c r="F3">
        <f>Calculations!$B$14</f>
        <v>0.19636236363636378</v>
      </c>
      <c r="G3">
        <f>IF(Calculations!$B$22&lt;0,"",Calculations!$B$22)</f>
        <v>6.308730787878787</v>
      </c>
      <c r="H3">
        <f>Calculations!$B$23</f>
        <v>6.3391515151515145</v>
      </c>
      <c r="I3">
        <f>Calculations!$B$24</f>
        <v>6.369572242424242</v>
      </c>
    </row>
    <row r="4" spans="1:9" ht="12.75">
      <c r="A4">
        <v>3</v>
      </c>
      <c r="B4">
        <v>6.31</v>
      </c>
      <c r="C4">
        <v>0.04999999999999982</v>
      </c>
      <c r="D4">
        <f>IF(Calculations!$B$12&lt;0,"",Calculations!$B$12)</f>
        <v>0.03236490909090911</v>
      </c>
      <c r="E4">
        <f>Calculations!$B$13</f>
        <v>0.11436363636363645</v>
      </c>
      <c r="F4">
        <f>Calculations!$B$14</f>
        <v>0.19636236363636378</v>
      </c>
      <c r="G4">
        <f>IF(Calculations!$B$22&lt;0,"",Calculations!$B$22)</f>
        <v>6.308730787878787</v>
      </c>
      <c r="H4">
        <f>Calculations!$B$23</f>
        <v>6.3391515151515145</v>
      </c>
      <c r="I4">
        <f>Calculations!$B$24</f>
        <v>6.369572242424242</v>
      </c>
    </row>
    <row r="5" spans="1:9" ht="12.75">
      <c r="A5">
        <v>4</v>
      </c>
      <c r="B5">
        <v>6.333333333333333</v>
      </c>
      <c r="C5">
        <v>0.09499999999999975</v>
      </c>
      <c r="D5">
        <f>IF(Calculations!$B$12&lt;0,"",Calculations!$B$12)</f>
        <v>0.03236490909090911</v>
      </c>
      <c r="E5">
        <f>Calculations!$B$13</f>
        <v>0.11436363636363645</v>
      </c>
      <c r="F5">
        <f>Calculations!$B$14</f>
        <v>0.19636236363636378</v>
      </c>
      <c r="G5">
        <f>IF(Calculations!$B$22&lt;0,"",Calculations!$B$22)</f>
        <v>6.308730787878787</v>
      </c>
      <c r="H5">
        <f>Calculations!$B$23</f>
        <v>6.3391515151515145</v>
      </c>
      <c r="I5">
        <f>Calculations!$B$24</f>
        <v>6.369572242424242</v>
      </c>
    </row>
    <row r="6" spans="1:9" ht="12.75">
      <c r="A6">
        <v>5</v>
      </c>
      <c r="B6">
        <v>6.313666666666667</v>
      </c>
      <c r="C6">
        <v>0.038000000000000256</v>
      </c>
      <c r="D6">
        <f>IF(Calculations!$B$12&lt;0,"",Calculations!$B$12)</f>
        <v>0.03236490909090911</v>
      </c>
      <c r="E6">
        <f>Calculations!$B$13</f>
        <v>0.11436363636363645</v>
      </c>
      <c r="F6">
        <f>Calculations!$B$14</f>
        <v>0.19636236363636378</v>
      </c>
      <c r="G6">
        <f>IF(Calculations!$B$22&lt;0,"",Calculations!$B$22)</f>
        <v>6.308730787878787</v>
      </c>
      <c r="H6">
        <f>Calculations!$B$23</f>
        <v>6.3391515151515145</v>
      </c>
      <c r="I6">
        <f>Calculations!$B$24</f>
        <v>6.369572242424242</v>
      </c>
    </row>
    <row r="7" spans="1:9" ht="12.75">
      <c r="A7">
        <v>6</v>
      </c>
      <c r="B7">
        <v>6.3373333333333335</v>
      </c>
      <c r="C7">
        <v>0.11100000000000065</v>
      </c>
      <c r="D7">
        <f>IF(Calculations!$B$12&lt;0,"",Calculations!$B$12)</f>
        <v>0.03236490909090911</v>
      </c>
      <c r="E7">
        <f>Calculations!$B$13</f>
        <v>0.11436363636363645</v>
      </c>
      <c r="F7">
        <f>Calculations!$B$14</f>
        <v>0.19636236363636378</v>
      </c>
      <c r="G7">
        <f>IF(Calculations!$B$22&lt;0,"",Calculations!$B$22)</f>
        <v>6.308730787878787</v>
      </c>
      <c r="H7">
        <f>Calculations!$B$23</f>
        <v>6.3391515151515145</v>
      </c>
      <c r="I7">
        <f>Calculations!$B$24</f>
        <v>6.369572242424242</v>
      </c>
    </row>
    <row r="8" spans="1:9" ht="12.75">
      <c r="A8">
        <v>7</v>
      </c>
      <c r="B8">
        <v>6.3613333333333335</v>
      </c>
      <c r="C8">
        <v>0.1850000000000005</v>
      </c>
      <c r="D8">
        <f>IF(Calculations!$B$12&lt;0,"",Calculations!$B$12)</f>
        <v>0.03236490909090911</v>
      </c>
      <c r="E8">
        <f>Calculations!$B$13</f>
        <v>0.11436363636363645</v>
      </c>
      <c r="F8">
        <f>Calculations!$B$14</f>
        <v>0.19636236363636378</v>
      </c>
      <c r="G8">
        <f>IF(Calculations!$B$22&lt;0,"",Calculations!$B$22)</f>
        <v>6.308730787878787</v>
      </c>
      <c r="H8">
        <f>Calculations!$B$23</f>
        <v>6.3391515151515145</v>
      </c>
      <c r="I8">
        <f>Calculations!$B$24</f>
        <v>6.369572242424242</v>
      </c>
    </row>
    <row r="9" spans="1:9" ht="12.75">
      <c r="A9">
        <v>8</v>
      </c>
      <c r="B9">
        <v>6.370666666666668</v>
      </c>
      <c r="C9">
        <v>0.21499999999999986</v>
      </c>
      <c r="D9">
        <f>IF(Calculations!$B$12&lt;0,"",Calculations!$B$12)</f>
        <v>0.03236490909090911</v>
      </c>
      <c r="E9">
        <f>Calculations!$B$13</f>
        <v>0.11436363636363645</v>
      </c>
      <c r="F9">
        <f>Calculations!$B$14</f>
        <v>0.19636236363636378</v>
      </c>
      <c r="G9">
        <f>IF(Calculations!$B$22&lt;0,"",Calculations!$B$22)</f>
        <v>6.308730787878787</v>
      </c>
      <c r="H9">
        <f>Calculations!$B$23</f>
        <v>6.3391515151515145</v>
      </c>
      <c r="I9">
        <f>Calculations!$B$24</f>
        <v>6.369572242424242</v>
      </c>
    </row>
    <row r="10" spans="1:9" ht="12.75">
      <c r="A10">
        <v>9</v>
      </c>
      <c r="B10">
        <v>6.38</v>
      </c>
      <c r="C10">
        <v>0.2450000000000001</v>
      </c>
      <c r="D10">
        <f>IF(Calculations!$B$12&lt;0,"",Calculations!$B$12)</f>
        <v>0.03236490909090911</v>
      </c>
      <c r="E10">
        <f>Calculations!$B$13</f>
        <v>0.11436363636363645</v>
      </c>
      <c r="F10">
        <f>Calculations!$B$14</f>
        <v>0.19636236363636378</v>
      </c>
      <c r="G10">
        <f>IF(Calculations!$B$22&lt;0,"",Calculations!$B$22)</f>
        <v>6.308730787878787</v>
      </c>
      <c r="H10">
        <f>Calculations!$B$23</f>
        <v>6.3391515151515145</v>
      </c>
      <c r="I10">
        <f>Calculations!$B$24</f>
        <v>6.369572242424242</v>
      </c>
    </row>
    <row r="11" spans="1:9" ht="12.75">
      <c r="A11">
        <v>10</v>
      </c>
      <c r="B11">
        <v>6.335333333333334</v>
      </c>
      <c r="C11">
        <v>0.11299999999999955</v>
      </c>
      <c r="D11">
        <f>IF(Calculations!$B$12&lt;0,"",Calculations!$B$12)</f>
        <v>0.03236490909090911</v>
      </c>
      <c r="E11">
        <f>Calculations!$B$13</f>
        <v>0.11436363636363645</v>
      </c>
      <c r="F11">
        <f>Calculations!$B$14</f>
        <v>0.19636236363636378</v>
      </c>
      <c r="G11">
        <f>IF(Calculations!$B$22&lt;0,"",Calculations!$B$22)</f>
        <v>6.308730787878787</v>
      </c>
      <c r="H11">
        <f>Calculations!$B$23</f>
        <v>6.3391515151515145</v>
      </c>
      <c r="I11">
        <f>Calculations!$B$24</f>
        <v>6.369572242424242</v>
      </c>
    </row>
    <row r="12" spans="1:9" ht="12.75">
      <c r="A12">
        <v>11</v>
      </c>
      <c r="B12">
        <v>6.339000000000001</v>
      </c>
      <c r="C12">
        <v>0.12600000000000033</v>
      </c>
      <c r="D12">
        <f>IF(Calculations!$B$12&lt;0,"",Calculations!$B$12)</f>
        <v>0.03236490909090911</v>
      </c>
      <c r="E12">
        <f>Calculations!$B$13</f>
        <v>0.11436363636363645</v>
      </c>
      <c r="F12">
        <f>Calculations!$B$14</f>
        <v>0.19636236363636378</v>
      </c>
      <c r="G12">
        <f>IF(Calculations!$B$22&lt;0,"",Calculations!$B$22)</f>
        <v>6.308730787878787</v>
      </c>
      <c r="H12">
        <f>Calculations!$B$23</f>
        <v>6.3391515151515145</v>
      </c>
      <c r="I12">
        <f>Calculations!$B$24</f>
        <v>6.369572242424242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7.421875" style="7" customWidth="1"/>
    <col min="2" max="2" width="15.00390625" style="7" customWidth="1"/>
    <col min="3" max="3" width="3.8515625" style="7" customWidth="1"/>
    <col min="4" max="4" width="13.28125" style="7" customWidth="1"/>
    <col min="5" max="7" width="5.57421875" style="7" customWidth="1"/>
    <col min="8" max="16384" width="9.140625" style="7" customWidth="1"/>
  </cols>
  <sheetData>
    <row r="1" spans="1:2" ht="12.75">
      <c r="A1" s="5" t="s">
        <v>26</v>
      </c>
      <c r="B1" s="6"/>
    </row>
    <row r="2" spans="1:7" ht="12.75">
      <c r="A2" s="5"/>
      <c r="B2" s="6"/>
      <c r="D2" s="25" t="s">
        <v>5</v>
      </c>
      <c r="E2" s="25"/>
      <c r="F2" s="25"/>
      <c r="G2" s="25"/>
    </row>
    <row r="3" spans="1:7" ht="12.75">
      <c r="A3" s="26" t="s">
        <v>6</v>
      </c>
      <c r="B3" s="26"/>
      <c r="D3" s="8" t="s">
        <v>7</v>
      </c>
      <c r="E3" s="8" t="s">
        <v>8</v>
      </c>
      <c r="F3" s="8" t="s">
        <v>9</v>
      </c>
      <c r="G3" s="8" t="s">
        <v>10</v>
      </c>
    </row>
    <row r="4" spans="1:7" ht="12.75">
      <c r="A4" s="9" t="s">
        <v>11</v>
      </c>
      <c r="B4" s="9">
        <v>12</v>
      </c>
      <c r="D4" s="6">
        <v>2</v>
      </c>
      <c r="E4" s="10">
        <v>0</v>
      </c>
      <c r="F4" s="11">
        <v>3.267</v>
      </c>
      <c r="G4" s="11">
        <v>1.88</v>
      </c>
    </row>
    <row r="5" spans="1:7" ht="12.75">
      <c r="A5" s="5"/>
      <c r="B5" s="5"/>
      <c r="D5" s="6">
        <v>3</v>
      </c>
      <c r="E5" s="10">
        <v>0</v>
      </c>
      <c r="F5" s="11">
        <v>2.575</v>
      </c>
      <c r="G5" s="11">
        <v>1.023</v>
      </c>
    </row>
    <row r="6" spans="1:7" ht="12.75">
      <c r="A6" s="27" t="s">
        <v>12</v>
      </c>
      <c r="B6" s="27"/>
      <c r="D6" s="6">
        <v>4</v>
      </c>
      <c r="E6" s="10">
        <v>0</v>
      </c>
      <c r="F6" s="11">
        <v>2.282</v>
      </c>
      <c r="G6" s="11">
        <v>0.729</v>
      </c>
    </row>
    <row r="7" spans="1:7" ht="12.75">
      <c r="A7" s="12" t="s">
        <v>13</v>
      </c>
      <c r="B7" s="13">
        <f>AVERAGE(ForCharts!C:C)</f>
        <v>0.11436363636363645</v>
      </c>
      <c r="D7" s="6">
        <v>5</v>
      </c>
      <c r="E7" s="10">
        <v>0</v>
      </c>
      <c r="F7" s="11">
        <v>2.114</v>
      </c>
      <c r="G7" s="11">
        <v>0.577</v>
      </c>
    </row>
    <row r="8" spans="1:7" ht="12.75">
      <c r="A8" s="12" t="s">
        <v>14</v>
      </c>
      <c r="B8" s="12">
        <f>VLOOKUP($B$4,$D$4:$G$28,2)</f>
        <v>0.283</v>
      </c>
      <c r="D8" s="6">
        <v>6</v>
      </c>
      <c r="E8" s="10">
        <v>0</v>
      </c>
      <c r="F8" s="11">
        <v>2.004</v>
      </c>
      <c r="G8" s="11">
        <v>0.483</v>
      </c>
    </row>
    <row r="9" spans="1:7" ht="12.75">
      <c r="A9" s="12" t="s">
        <v>15</v>
      </c>
      <c r="B9" s="12">
        <f>VLOOKUP($B$4,$D$4:$G$28,3)</f>
        <v>1.717</v>
      </c>
      <c r="C9" s="14"/>
      <c r="D9" s="6">
        <v>7</v>
      </c>
      <c r="E9" s="11">
        <v>0.076</v>
      </c>
      <c r="F9" s="11">
        <v>1.924</v>
      </c>
      <c r="G9" s="11">
        <v>0.419</v>
      </c>
    </row>
    <row r="10" spans="1:7" ht="12.75">
      <c r="A10" s="15"/>
      <c r="B10" s="15"/>
      <c r="D10" s="6">
        <v>8</v>
      </c>
      <c r="E10" s="11">
        <v>0.136</v>
      </c>
      <c r="F10" s="11">
        <v>1.864</v>
      </c>
      <c r="G10" s="11">
        <v>0.373</v>
      </c>
    </row>
    <row r="11" spans="1:7" ht="12.75">
      <c r="A11" s="28" t="s">
        <v>16</v>
      </c>
      <c r="B11" s="28"/>
      <c r="D11" s="6">
        <v>9</v>
      </c>
      <c r="E11" s="11">
        <v>0.184</v>
      </c>
      <c r="F11" s="11">
        <v>1.816</v>
      </c>
      <c r="G11" s="11">
        <v>0.337</v>
      </c>
    </row>
    <row r="12" spans="1:7" ht="12.75">
      <c r="A12" s="16" t="s">
        <v>17</v>
      </c>
      <c r="B12" s="17">
        <f>B8*B7</f>
        <v>0.03236490909090911</v>
      </c>
      <c r="D12" s="6">
        <v>10</v>
      </c>
      <c r="E12" s="11">
        <v>0.223</v>
      </c>
      <c r="F12" s="11">
        <v>1.777</v>
      </c>
      <c r="G12" s="11">
        <v>0.308</v>
      </c>
    </row>
    <row r="13" spans="1:7" ht="12.75">
      <c r="A13" s="16" t="s">
        <v>18</v>
      </c>
      <c r="B13" s="17">
        <f>B7</f>
        <v>0.11436363636363645</v>
      </c>
      <c r="D13" s="6">
        <v>11</v>
      </c>
      <c r="E13" s="11">
        <v>0.256</v>
      </c>
      <c r="F13" s="11">
        <v>1.744</v>
      </c>
      <c r="G13" s="11">
        <v>0.285</v>
      </c>
    </row>
    <row r="14" spans="1:7" ht="12.75">
      <c r="A14" s="16" t="s">
        <v>19</v>
      </c>
      <c r="B14" s="17">
        <f>B9*B7</f>
        <v>0.19636236363636378</v>
      </c>
      <c r="D14" s="6">
        <v>12</v>
      </c>
      <c r="E14" s="11">
        <v>0.283</v>
      </c>
      <c r="F14" s="11">
        <v>1.717</v>
      </c>
      <c r="G14" s="11">
        <v>0.266</v>
      </c>
    </row>
    <row r="15" spans="1:7" ht="12.75">
      <c r="A15" s="18"/>
      <c r="B15" s="19"/>
      <c r="D15" s="6">
        <v>13</v>
      </c>
      <c r="E15" s="11">
        <v>0.307</v>
      </c>
      <c r="F15" s="11">
        <v>1.693</v>
      </c>
      <c r="G15" s="11">
        <v>0.249</v>
      </c>
    </row>
    <row r="16" spans="1:7" ht="12.75">
      <c r="A16" s="20" t="s">
        <v>20</v>
      </c>
      <c r="B16" s="20"/>
      <c r="D16" s="6">
        <v>14</v>
      </c>
      <c r="E16" s="11">
        <v>0.328</v>
      </c>
      <c r="F16" s="11">
        <v>1.672</v>
      </c>
      <c r="G16" s="11">
        <v>0.235</v>
      </c>
    </row>
    <row r="17" spans="1:7" ht="12.75">
      <c r="A17" s="12" t="s">
        <v>21</v>
      </c>
      <c r="B17" s="13">
        <f>AVERAGE(ForCharts!B:B)</f>
        <v>6.3391515151515145</v>
      </c>
      <c r="D17" s="6">
        <v>15</v>
      </c>
      <c r="E17" s="11">
        <v>0.347</v>
      </c>
      <c r="F17" s="11">
        <v>1.653</v>
      </c>
      <c r="G17" s="11">
        <v>0.223</v>
      </c>
    </row>
    <row r="18" spans="1:7" ht="12.75">
      <c r="A18" s="12" t="s">
        <v>22</v>
      </c>
      <c r="B18" s="12">
        <f>VLOOKUP($B$4,$D$4:$G$28,4)</f>
        <v>0.266</v>
      </c>
      <c r="D18" s="6">
        <v>16</v>
      </c>
      <c r="E18" s="11">
        <v>0.363</v>
      </c>
      <c r="F18" s="11">
        <v>1.637</v>
      </c>
      <c r="G18" s="11">
        <v>0.212</v>
      </c>
    </row>
    <row r="19" spans="1:7" ht="12.75">
      <c r="A19" s="12" t="s">
        <v>23</v>
      </c>
      <c r="B19" s="12">
        <f>B18*B7</f>
        <v>0.030420727272727297</v>
      </c>
      <c r="D19" s="6">
        <v>17</v>
      </c>
      <c r="E19" s="11">
        <v>0.378</v>
      </c>
      <c r="F19" s="11">
        <v>1.622</v>
      </c>
      <c r="G19" s="11">
        <v>0.203</v>
      </c>
    </row>
    <row r="20" spans="1:7" ht="12.75">
      <c r="A20" s="15"/>
      <c r="B20" s="15"/>
      <c r="D20" s="6">
        <v>18</v>
      </c>
      <c r="E20" s="11">
        <v>0.391</v>
      </c>
      <c r="F20" s="11">
        <v>1.609</v>
      </c>
      <c r="G20" s="11">
        <v>0.194</v>
      </c>
    </row>
    <row r="21" spans="1:7" ht="12.75">
      <c r="A21" s="28" t="s">
        <v>24</v>
      </c>
      <c r="B21" s="28"/>
      <c r="D21" s="6">
        <v>19</v>
      </c>
      <c r="E21" s="11">
        <v>0.404</v>
      </c>
      <c r="F21" s="11">
        <v>1.596</v>
      </c>
      <c r="G21" s="11">
        <v>0.187</v>
      </c>
    </row>
    <row r="22" spans="1:7" ht="12.75">
      <c r="A22" s="16" t="s">
        <v>17</v>
      </c>
      <c r="B22" s="17">
        <f>B17-B19</f>
        <v>6.308730787878787</v>
      </c>
      <c r="D22" s="6">
        <v>20</v>
      </c>
      <c r="E22" s="11">
        <v>0.415</v>
      </c>
      <c r="F22" s="11">
        <v>1.585</v>
      </c>
      <c r="G22" s="11">
        <v>0.18</v>
      </c>
    </row>
    <row r="23" spans="1:7" ht="12.75">
      <c r="A23" s="16" t="s">
        <v>18</v>
      </c>
      <c r="B23" s="17">
        <f>B17</f>
        <v>6.3391515151515145</v>
      </c>
      <c r="D23" s="6">
        <v>21</v>
      </c>
      <c r="E23" s="11">
        <v>0.425</v>
      </c>
      <c r="F23" s="11">
        <v>1.575</v>
      </c>
      <c r="G23" s="11">
        <v>0.173</v>
      </c>
    </row>
    <row r="24" spans="1:7" ht="12.75">
      <c r="A24" s="16" t="s">
        <v>19</v>
      </c>
      <c r="B24" s="17">
        <f>B17+B19</f>
        <v>6.369572242424242</v>
      </c>
      <c r="D24" s="6">
        <v>22</v>
      </c>
      <c r="E24" s="11">
        <v>0.435</v>
      </c>
      <c r="F24" s="11">
        <v>1.565</v>
      </c>
      <c r="G24" s="11">
        <v>0.167</v>
      </c>
    </row>
    <row r="25" spans="4:7" ht="12.75">
      <c r="D25" s="6">
        <v>23</v>
      </c>
      <c r="E25" s="11">
        <v>0.443</v>
      </c>
      <c r="F25" s="11">
        <v>1.557</v>
      </c>
      <c r="G25" s="11">
        <v>0.162</v>
      </c>
    </row>
    <row r="26" spans="4:7" ht="12.75">
      <c r="D26" s="6">
        <v>24</v>
      </c>
      <c r="E26" s="11">
        <v>0.452</v>
      </c>
      <c r="F26" s="11">
        <v>1.548</v>
      </c>
      <c r="G26" s="11">
        <v>0.157</v>
      </c>
    </row>
    <row r="27" spans="4:7" ht="12.75">
      <c r="D27" s="6">
        <v>25</v>
      </c>
      <c r="E27" s="11">
        <v>0.459</v>
      </c>
      <c r="F27" s="11">
        <v>1.541</v>
      </c>
      <c r="G27" s="11">
        <v>0.153</v>
      </c>
    </row>
    <row r="28" spans="4:7" ht="12.75">
      <c r="D28" s="6">
        <v>26</v>
      </c>
      <c r="E28" s="6" t="str">
        <f>D30</f>
        <v>Factor value not available. Possible error in sample/subgroup size.</v>
      </c>
      <c r="F28" s="6" t="str">
        <f>D30</f>
        <v>Factor value not available. Possible error in sample/subgroup size.</v>
      </c>
      <c r="G28" s="6" t="str">
        <f>D30</f>
        <v>Factor value not available. Possible error in sample/subgroup size.</v>
      </c>
    </row>
    <row r="29" spans="4:7" ht="12.75">
      <c r="D29" s="6"/>
      <c r="E29" s="6"/>
      <c r="F29" s="6"/>
      <c r="G29" s="6"/>
    </row>
    <row r="30" spans="4:7" ht="12.75">
      <c r="D30" s="6" t="s">
        <v>25</v>
      </c>
      <c r="E30" s="6"/>
      <c r="F30" s="6"/>
      <c r="G30" s="6"/>
    </row>
  </sheetData>
  <sheetProtection/>
  <mergeCells count="5">
    <mergeCell ref="D2:G2"/>
    <mergeCell ref="A3:B3"/>
    <mergeCell ref="A6:B6"/>
    <mergeCell ref="A11:B11"/>
    <mergeCell ref="A21:B21"/>
  </mergeCells>
  <printOptions gridLines="1" headings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5">
      <selection activeCell="L53" sqref="L53"/>
    </sheetView>
  </sheetViews>
  <sheetFormatPr defaultColWidth="9.140625" defaultRowHeight="12.75"/>
  <cols>
    <col min="6" max="6" width="14.140625" style="0" bestFit="1" customWidth="1"/>
    <col min="7" max="7" width="10.00390625" style="0" bestFit="1" customWidth="1"/>
    <col min="8" max="8" width="9.7109375" style="0" bestFit="1" customWidth="1"/>
    <col min="9" max="9" width="13.57421875" style="0" bestFit="1" customWidth="1"/>
  </cols>
  <sheetData>
    <row r="1" ht="12.75">
      <c r="A1" s="24" t="s">
        <v>37</v>
      </c>
    </row>
    <row r="3" ht="12.75">
      <c r="A3" s="24" t="s">
        <v>38</v>
      </c>
    </row>
    <row r="5" ht="12.75">
      <c r="A5" s="24" t="s">
        <v>39</v>
      </c>
    </row>
    <row r="7" ht="12.75">
      <c r="A7" s="24" t="s">
        <v>40</v>
      </c>
    </row>
    <row r="8" ht="12.75">
      <c r="A8" s="24" t="s">
        <v>41</v>
      </c>
    </row>
    <row r="9" ht="12.75">
      <c r="A9" s="24" t="s">
        <v>42</v>
      </c>
    </row>
    <row r="10" ht="12.75">
      <c r="A10" s="24" t="s">
        <v>43</v>
      </c>
    </row>
    <row r="13" spans="2:9" ht="15">
      <c r="B13" s="4" t="s">
        <v>0</v>
      </c>
      <c r="C13" s="4" t="s">
        <v>44</v>
      </c>
      <c r="D13" s="4" t="s">
        <v>45</v>
      </c>
      <c r="E13" s="4" t="s">
        <v>46</v>
      </c>
      <c r="F13" s="2" t="s">
        <v>1</v>
      </c>
      <c r="G13" s="2" t="s">
        <v>2</v>
      </c>
      <c r="H13" s="2" t="s">
        <v>3</v>
      </c>
      <c r="I13" s="2" t="s">
        <v>4</v>
      </c>
    </row>
    <row r="14" spans="2:9" ht="15">
      <c r="B14" s="3">
        <v>1</v>
      </c>
      <c r="C14" s="23">
        <v>6.3</v>
      </c>
      <c r="D14" s="23">
        <v>6.28</v>
      </c>
      <c r="E14" s="23">
        <v>6.26</v>
      </c>
      <c r="F14" s="23">
        <f aca="true" t="shared" si="0" ref="F14:F25">AVERAGE(C14:E14)</f>
        <v>6.28</v>
      </c>
      <c r="G14" s="23">
        <f aca="true" t="shared" si="1" ref="G14:G19">MAX(C14:E14)</f>
        <v>6.3</v>
      </c>
      <c r="H14" s="23">
        <f aca="true" t="shared" si="2" ref="H14:H19">MIN(C14:E14)</f>
        <v>6.26</v>
      </c>
      <c r="I14" s="23">
        <f aca="true" t="shared" si="3" ref="I14:I19">G14-H14</f>
        <v>0.040000000000000036</v>
      </c>
    </row>
    <row r="15" spans="2:9" ht="15">
      <c r="B15" s="3">
        <v>2</v>
      </c>
      <c r="C15" s="23">
        <v>6.32</v>
      </c>
      <c r="D15" s="23">
        <v>6.32</v>
      </c>
      <c r="E15" s="23">
        <v>6.33</v>
      </c>
      <c r="F15" s="23">
        <f t="shared" si="0"/>
        <v>6.323333333333333</v>
      </c>
      <c r="G15" s="23">
        <f t="shared" si="1"/>
        <v>6.33</v>
      </c>
      <c r="H15" s="23">
        <f t="shared" si="2"/>
        <v>6.32</v>
      </c>
      <c r="I15" s="23">
        <f t="shared" si="3"/>
        <v>0.009999999999999787</v>
      </c>
    </row>
    <row r="16" spans="2:9" ht="15">
      <c r="B16" s="3">
        <v>3</v>
      </c>
      <c r="C16" s="23">
        <v>6.29</v>
      </c>
      <c r="D16" s="23">
        <v>6.33</v>
      </c>
      <c r="E16" s="23">
        <v>6.36</v>
      </c>
      <c r="F16" s="23">
        <f t="shared" si="0"/>
        <v>6.326666666666667</v>
      </c>
      <c r="G16" s="23">
        <f t="shared" si="1"/>
        <v>6.36</v>
      </c>
      <c r="H16" s="23">
        <f t="shared" si="2"/>
        <v>6.29</v>
      </c>
      <c r="I16" s="23">
        <f t="shared" si="3"/>
        <v>0.07000000000000028</v>
      </c>
    </row>
    <row r="17" spans="2:9" ht="15">
      <c r="B17" s="3">
        <v>4</v>
      </c>
      <c r="C17" s="23">
        <v>6.3</v>
      </c>
      <c r="D17" s="23">
        <v>6.29</v>
      </c>
      <c r="E17" s="23">
        <v>6.34</v>
      </c>
      <c r="F17" s="23">
        <f t="shared" si="0"/>
        <v>6.31</v>
      </c>
      <c r="G17" s="23">
        <f t="shared" si="1"/>
        <v>6.34</v>
      </c>
      <c r="H17" s="23">
        <f t="shared" si="2"/>
        <v>6.29</v>
      </c>
      <c r="I17" s="23">
        <f t="shared" si="3"/>
        <v>0.04999999999999982</v>
      </c>
    </row>
    <row r="18" spans="2:9" ht="15">
      <c r="B18" s="3">
        <v>5</v>
      </c>
      <c r="C18" s="23">
        <v>6.295</v>
      </c>
      <c r="D18" s="23">
        <v>6.315</v>
      </c>
      <c r="E18" s="23">
        <v>6.39</v>
      </c>
      <c r="F18" s="23">
        <f t="shared" si="0"/>
        <v>6.333333333333333</v>
      </c>
      <c r="G18" s="23">
        <f t="shared" si="1"/>
        <v>6.39</v>
      </c>
      <c r="H18" s="23">
        <f t="shared" si="2"/>
        <v>6.295</v>
      </c>
      <c r="I18" s="23">
        <f t="shared" si="3"/>
        <v>0.09499999999999975</v>
      </c>
    </row>
    <row r="19" spans="1:9" ht="15">
      <c r="A19" s="1"/>
      <c r="B19" s="3">
        <v>6</v>
      </c>
      <c r="C19" s="23">
        <v>6.292</v>
      </c>
      <c r="D19" s="23">
        <v>6.319</v>
      </c>
      <c r="E19" s="23">
        <v>6.33</v>
      </c>
      <c r="F19" s="23">
        <f t="shared" si="0"/>
        <v>6.313666666666667</v>
      </c>
      <c r="G19" s="23">
        <f t="shared" si="1"/>
        <v>6.33</v>
      </c>
      <c r="H19" s="23">
        <f t="shared" si="2"/>
        <v>6.292</v>
      </c>
      <c r="I19" s="23">
        <f t="shared" si="3"/>
        <v>0.038000000000000256</v>
      </c>
    </row>
    <row r="20" spans="1:9" ht="15">
      <c r="A20" s="1"/>
      <c r="B20" s="3">
        <v>7</v>
      </c>
      <c r="C20" s="23">
        <v>6.289</v>
      </c>
      <c r="D20" s="23">
        <v>6.323</v>
      </c>
      <c r="E20" s="23">
        <v>6.4</v>
      </c>
      <c r="F20" s="23">
        <f t="shared" si="0"/>
        <v>6.3373333333333335</v>
      </c>
      <c r="G20" s="23">
        <f aca="true" t="shared" si="4" ref="G20:G25">MAX(C20:E20)</f>
        <v>6.4</v>
      </c>
      <c r="H20" s="23">
        <f aca="true" t="shared" si="5" ref="H20:H25">MIN(C20:E20)</f>
        <v>6.289</v>
      </c>
      <c r="I20" s="23">
        <f aca="true" t="shared" si="6" ref="I20:I25">G20-H20</f>
        <v>0.11100000000000065</v>
      </c>
    </row>
    <row r="21" spans="1:9" ht="15">
      <c r="A21" s="1"/>
      <c r="B21" s="3">
        <v>8</v>
      </c>
      <c r="C21" s="23">
        <v>6.286</v>
      </c>
      <c r="D21" s="23">
        <v>6.327</v>
      </c>
      <c r="E21" s="23">
        <v>6.471</v>
      </c>
      <c r="F21" s="23">
        <f t="shared" si="0"/>
        <v>6.3613333333333335</v>
      </c>
      <c r="G21" s="23">
        <f t="shared" si="4"/>
        <v>6.471</v>
      </c>
      <c r="H21" s="23">
        <f t="shared" si="5"/>
        <v>6.286</v>
      </c>
      <c r="I21" s="23">
        <f t="shared" si="6"/>
        <v>0.1850000000000005</v>
      </c>
    </row>
    <row r="22" spans="1:9" ht="15">
      <c r="A22" s="1"/>
      <c r="B22" s="3">
        <v>9</v>
      </c>
      <c r="C22" s="23">
        <v>6.283</v>
      </c>
      <c r="D22" s="23">
        <v>6.331</v>
      </c>
      <c r="E22" s="23">
        <v>6.498</v>
      </c>
      <c r="F22" s="23">
        <f t="shared" si="0"/>
        <v>6.370666666666668</v>
      </c>
      <c r="G22" s="23">
        <f t="shared" si="4"/>
        <v>6.498</v>
      </c>
      <c r="H22" s="23">
        <f t="shared" si="5"/>
        <v>6.283</v>
      </c>
      <c r="I22" s="23">
        <f t="shared" si="6"/>
        <v>0.21499999999999986</v>
      </c>
    </row>
    <row r="23" spans="1:9" ht="15">
      <c r="A23" s="1"/>
      <c r="B23" s="3">
        <v>10</v>
      </c>
      <c r="C23" s="23">
        <v>6.28</v>
      </c>
      <c r="D23" s="23">
        <v>6.335</v>
      </c>
      <c r="E23" s="23">
        <v>6.525</v>
      </c>
      <c r="F23" s="23">
        <f t="shared" si="0"/>
        <v>6.38</v>
      </c>
      <c r="G23" s="23">
        <f t="shared" si="4"/>
        <v>6.525</v>
      </c>
      <c r="H23" s="23">
        <f t="shared" si="5"/>
        <v>6.28</v>
      </c>
      <c r="I23" s="23">
        <f t="shared" si="6"/>
        <v>0.2450000000000001</v>
      </c>
    </row>
    <row r="24" spans="1:9" ht="15">
      <c r="A24" s="1"/>
      <c r="B24" s="3">
        <v>11</v>
      </c>
      <c r="C24" s="23">
        <v>6.277</v>
      </c>
      <c r="D24" s="23">
        <v>6.339</v>
      </c>
      <c r="E24" s="23">
        <v>6.39</v>
      </c>
      <c r="F24" s="23">
        <f t="shared" si="0"/>
        <v>6.335333333333334</v>
      </c>
      <c r="G24" s="23">
        <f t="shared" si="4"/>
        <v>6.39</v>
      </c>
      <c r="H24" s="23">
        <f t="shared" si="5"/>
        <v>6.277</v>
      </c>
      <c r="I24" s="23">
        <f t="shared" si="6"/>
        <v>0.11299999999999955</v>
      </c>
    </row>
    <row r="25" spans="1:9" ht="15">
      <c r="A25" s="1"/>
      <c r="B25" s="3">
        <v>12</v>
      </c>
      <c r="C25" s="23">
        <v>6.274</v>
      </c>
      <c r="D25" s="23">
        <v>6.343</v>
      </c>
      <c r="E25" s="23">
        <v>6.4</v>
      </c>
      <c r="F25" s="23">
        <f t="shared" si="0"/>
        <v>6.339000000000001</v>
      </c>
      <c r="G25" s="23">
        <f t="shared" si="4"/>
        <v>6.4</v>
      </c>
      <c r="H25" s="23">
        <f t="shared" si="5"/>
        <v>6.274</v>
      </c>
      <c r="I25" s="23">
        <f t="shared" si="6"/>
        <v>0.12600000000000033</v>
      </c>
    </row>
    <row r="26" ht="12.75">
      <c r="A26" s="1"/>
    </row>
    <row r="27" spans="1:2" ht="15">
      <c r="A27" s="1"/>
      <c r="B27" s="22" t="s">
        <v>47</v>
      </c>
    </row>
    <row r="28" ht="12.75">
      <c r="A28" s="1"/>
    </row>
    <row r="29" spans="1:2" ht="15">
      <c r="A29" s="1"/>
      <c r="B29" s="22" t="s">
        <v>48</v>
      </c>
    </row>
    <row r="30" spans="1:2" ht="15">
      <c r="A30" s="1"/>
      <c r="B30" s="22"/>
    </row>
    <row r="31" spans="1:2" ht="15">
      <c r="A31" s="1"/>
      <c r="B31" s="22" t="s">
        <v>49</v>
      </c>
    </row>
    <row r="32" spans="1:2" ht="15">
      <c r="A32" s="1"/>
      <c r="B32" s="22"/>
    </row>
    <row r="33" spans="1:2" ht="15">
      <c r="A33" s="1"/>
      <c r="B33" s="22" t="s">
        <v>50</v>
      </c>
    </row>
    <row r="34" spans="1:2" ht="15">
      <c r="A34" s="1"/>
      <c r="B34" s="22"/>
    </row>
    <row r="35" spans="1:2" ht="15">
      <c r="A35" s="1"/>
      <c r="B35" s="22" t="s">
        <v>51</v>
      </c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62" ht="15">
      <c r="B62" s="21" t="s">
        <v>36</v>
      </c>
    </row>
  </sheetData>
  <sheetProtection/>
  <printOptions gridLines="1" headings="1"/>
  <pageMargins left="0.75" right="0.75" top="1" bottom="1" header="0.5" footer="0.5"/>
  <pageSetup horizontalDpi="600" verticalDpi="600" orientation="portrait" r:id="rId2"/>
  <ignoredErrors>
    <ignoredError sqref="F14:F19 G14:H19 F20:I25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W</dc:creator>
  <cp:keywords/>
  <dc:description/>
  <cp:lastModifiedBy>mindy</cp:lastModifiedBy>
  <dcterms:created xsi:type="dcterms:W3CDTF">2001-03-17T00:46:49Z</dcterms:created>
  <dcterms:modified xsi:type="dcterms:W3CDTF">2009-12-19T06:34:10Z</dcterms:modified>
  <cp:category/>
  <cp:version/>
  <cp:contentType/>
  <cp:contentStatus/>
</cp:coreProperties>
</file>