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3395" windowHeight="5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0" i="1"/>
  <c r="E15"/>
  <c r="E14"/>
  <c r="E12"/>
  <c r="D25"/>
  <c r="D23"/>
  <c r="D26" s="1"/>
  <c r="D41" s="1"/>
  <c r="D24"/>
  <c r="D18"/>
  <c r="E18" s="1"/>
  <c r="D17"/>
  <c r="E17" s="1"/>
  <c r="D16"/>
  <c r="E16" s="1"/>
  <c r="E20" l="1"/>
  <c r="E19"/>
  <c r="D19"/>
  <c r="D31" l="1"/>
  <c r="D20"/>
  <c r="D32" s="1"/>
  <c r="D48" l="1"/>
  <c r="D49" s="1"/>
  <c r="D42"/>
  <c r="D43" s="1"/>
  <c r="D34"/>
  <c r="D35" s="1"/>
  <c r="D51" l="1"/>
</calcChain>
</file>

<file path=xl/sharedStrings.xml><?xml version="1.0" encoding="utf-8"?>
<sst xmlns="http://schemas.openxmlformats.org/spreadsheetml/2006/main" count="111" uniqueCount="104">
  <si>
    <t xml:space="preserve">Sure Corporation has collected the following information after its first year of sales. </t>
  </si>
  <si>
    <t>Net sales were $1,600,000 on 100,000 units; selling expenses $240,000 (40% variable and 60% fixed);</t>
  </si>
  <si>
    <t xml:space="preserve">direct materials $511,000; direct labor $285,000; administrative expenses $280,000 (20% variable and 80% fixed); </t>
  </si>
  <si>
    <t>analysis so that it can make plans for the coming year. It has projected that unit sales will increase by 10% next year.</t>
  </si>
  <si>
    <t>Instructions</t>
  </si>
  <si>
    <t>A) compute (1) the contribution margin for the current year and the projected year, and (2) the fixed costs for the</t>
  </si>
  <si>
    <t xml:space="preserve">      current year (assume that fixed costs will remain the same in the projected year).</t>
  </si>
  <si>
    <t>B) compute the break-even point in units and sales dollars for the current year</t>
  </si>
  <si>
    <t xml:space="preserve">C) the company has a target net income of $310,000. What is the required sales in dollar's for the company to </t>
  </si>
  <si>
    <t xml:space="preserve">      meet its target?</t>
  </si>
  <si>
    <t xml:space="preserve">D) If the company meets its target net income number, by what percentage could its sales fall before it is operating at </t>
  </si>
  <si>
    <t xml:space="preserve">      a loss? That is, what is its margin of safety ratio?</t>
  </si>
  <si>
    <t>PROBLEM</t>
  </si>
  <si>
    <t>Net Sales</t>
  </si>
  <si>
    <t>Direct Material</t>
  </si>
  <si>
    <t>Direct labor</t>
  </si>
  <si>
    <t>Selling variable</t>
  </si>
  <si>
    <t>Admin Variable</t>
  </si>
  <si>
    <t>Manu Overhead</t>
  </si>
  <si>
    <t>Contribution</t>
  </si>
  <si>
    <t>Selling Fixed</t>
  </si>
  <si>
    <t>Admin Fixed</t>
  </si>
  <si>
    <t>Manu fixed</t>
  </si>
  <si>
    <t>Fixed Cost</t>
  </si>
  <si>
    <t>Current</t>
  </si>
  <si>
    <t>Projected</t>
  </si>
  <si>
    <t>Breakeven (units)</t>
  </si>
  <si>
    <t>Total VC</t>
  </si>
  <si>
    <t>Variable Cost (VC)</t>
  </si>
  <si>
    <t>VC per unit</t>
  </si>
  <si>
    <t>Sales per unit</t>
  </si>
  <si>
    <t>Contribution per unit</t>
  </si>
  <si>
    <t>Breakeven (dollar sales)</t>
  </si>
  <si>
    <t>Required Contribution</t>
  </si>
  <si>
    <t>Required units for Net Income</t>
  </si>
  <si>
    <t>Required Sales in dollar</t>
  </si>
  <si>
    <t>Breakeven units for projected year</t>
  </si>
  <si>
    <t>Breakeven $ sales for projected year</t>
  </si>
  <si>
    <t xml:space="preserve">Margin of Safety Ratio </t>
  </si>
  <si>
    <t>Sales (100,000 units)</t>
  </si>
  <si>
    <t>Variable costs</t>
  </si>
  <si>
    <t>Current year</t>
  </si>
  <si>
    <t>Projected for next year</t>
  </si>
  <si>
    <t xml:space="preserve">    Direct material</t>
  </si>
  <si>
    <t xml:space="preserve">Sales </t>
  </si>
  <si>
    <t xml:space="preserve">     (1,600,000 x 10%)</t>
  </si>
  <si>
    <t>Direct material</t>
  </si>
  <si>
    <t xml:space="preserve">    (511,000 x 10%)</t>
  </si>
  <si>
    <t xml:space="preserve">    Direct labor</t>
  </si>
  <si>
    <t xml:space="preserve">    (285,000 x 10%)</t>
  </si>
  <si>
    <t xml:space="preserve">    Selling expense variable</t>
  </si>
  <si>
    <t xml:space="preserve">      (240,000 x 40%) </t>
  </si>
  <si>
    <t>Selling expense variable</t>
  </si>
  <si>
    <t xml:space="preserve">      9,600 + 96,000 = 105,600</t>
  </si>
  <si>
    <t xml:space="preserve">  (96,000 x 10%) + 96,000 = </t>
  </si>
  <si>
    <t xml:space="preserve">    Administrative expense variable</t>
  </si>
  <si>
    <t xml:space="preserve">       (280,000 x 20%) </t>
  </si>
  <si>
    <t>Administrative expense variable</t>
  </si>
  <si>
    <t xml:space="preserve">    (56,000 x 10%) + 56,000 = </t>
  </si>
  <si>
    <t xml:space="preserve">            5,600 + 56,000 = 61,600</t>
  </si>
  <si>
    <t xml:space="preserve">    Manufacturing overhead</t>
  </si>
  <si>
    <t xml:space="preserve">      (360,000 x 70%)</t>
  </si>
  <si>
    <t>Manufacturing overhead</t>
  </si>
  <si>
    <t xml:space="preserve">       25,200 + 252,000 = 277,200</t>
  </si>
  <si>
    <t>Total variable cost</t>
  </si>
  <si>
    <t xml:space="preserve">    (1,200,000 x 10%) + 1,200,000 = </t>
  </si>
  <si>
    <t xml:space="preserve">    (252,000 x 10%) + 252,000 =</t>
  </si>
  <si>
    <t xml:space="preserve">        120,000 + 1,200,000 = 1,320,000</t>
  </si>
  <si>
    <t xml:space="preserve">    (Sales - total variable cost) =</t>
  </si>
  <si>
    <t xml:space="preserve">    (1,600,000 - 1,200,000) = </t>
  </si>
  <si>
    <t xml:space="preserve">    40,000 + 400,000 = </t>
  </si>
  <si>
    <t xml:space="preserve">or         1,760,000 - 1,320,000 = </t>
  </si>
  <si>
    <t xml:space="preserve">  </t>
  </si>
  <si>
    <t>(400,000 x 10%) + 400,000 =</t>
  </si>
  <si>
    <t>Selling expense fixed</t>
  </si>
  <si>
    <t xml:space="preserve">    (240,000 x 60%)</t>
  </si>
  <si>
    <t xml:space="preserve">    (280,000 x 80%)</t>
  </si>
  <si>
    <t>Administrative expense fixed</t>
  </si>
  <si>
    <t xml:space="preserve">manufacturing overhead $360,000 (70% variable and 30% fixed). Top management has asked you to do a CVP </t>
  </si>
  <si>
    <t xml:space="preserve">Manufacturing overhead </t>
  </si>
  <si>
    <t xml:space="preserve">    (360,000 x 30%)</t>
  </si>
  <si>
    <t>Part B</t>
  </si>
  <si>
    <t xml:space="preserve">    (1,600,000 / 100,000) =</t>
  </si>
  <si>
    <t>Variable cost per unit</t>
  </si>
  <si>
    <t xml:space="preserve">     (1,200,000 / 100,000) =</t>
  </si>
  <si>
    <t xml:space="preserve">    (400,000 / 100,000) =</t>
  </si>
  <si>
    <t>Break-even (units)</t>
  </si>
  <si>
    <t xml:space="preserve">    (selling expense fixed + administrative expense fixed + manufacturing overhead) = </t>
  </si>
  <si>
    <t xml:space="preserve">                                              (144,000 + 224,000 + 108,000) / 4 =</t>
  </si>
  <si>
    <t xml:space="preserve">                                                                476,000 / 4 = 119,000</t>
  </si>
  <si>
    <t>Break-even (dollars)</t>
  </si>
  <si>
    <t xml:space="preserve">    (contribution margin ratio = contribution per unit / sales per unit)</t>
  </si>
  <si>
    <t xml:space="preserve">    (contribution margin ratio = 4 / 16 = 0.25 </t>
  </si>
  <si>
    <t xml:space="preserve">     (contribution margin ratio = 25%); then fixed costs / contribution margin ratio = break-even point in dollars</t>
  </si>
  <si>
    <t xml:space="preserve">                                                                                          (476,000 / 25%) = 1,904,000</t>
  </si>
  <si>
    <t>Part C</t>
  </si>
  <si>
    <t>Required contribution</t>
  </si>
  <si>
    <t xml:space="preserve"> (476,000 + 310,000 = 786,000)</t>
  </si>
  <si>
    <t xml:space="preserve">  (total fixed cost + target net income) =</t>
  </si>
  <si>
    <t xml:space="preserve">Required units per net income </t>
  </si>
  <si>
    <t xml:space="preserve">  (required contribution / contribution per unit) =</t>
  </si>
  <si>
    <t xml:space="preserve">  (786,000 / 4 = 196,500)</t>
  </si>
  <si>
    <t>Required sales in dollars</t>
  </si>
  <si>
    <t>Part D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</si>
</sst>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#,##0.00;[Red]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3" fontId="1" fillId="0" borderId="1" xfId="0" applyNumberFormat="1" applyFon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3" borderId="1" xfId="0" applyFont="1" applyFill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4" borderId="1" xfId="0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0" fontId="0" fillId="6" borderId="1" xfId="0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5" borderId="1" xfId="0" applyFill="1" applyBorder="1"/>
    <xf numFmtId="165" fontId="0" fillId="5" borderId="1" xfId="0" applyNumberFormat="1" applyFill="1" applyBorder="1"/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1"/>
  <sheetViews>
    <sheetView tabSelected="1" workbookViewId="0">
      <selection activeCell="H23" sqref="H23"/>
    </sheetView>
  </sheetViews>
  <sheetFormatPr defaultRowHeight="15"/>
  <cols>
    <col min="3" max="3" width="33.85546875" bestFit="1" customWidth="1"/>
    <col min="18" max="18" width="9.7109375" customWidth="1"/>
  </cols>
  <sheetData>
    <row r="1" spans="1:18">
      <c r="A1" t="s">
        <v>12</v>
      </c>
    </row>
    <row r="2" spans="1:18">
      <c r="B2" t="s">
        <v>0</v>
      </c>
    </row>
    <row r="3" spans="1:18">
      <c r="B3" t="s">
        <v>1</v>
      </c>
    </row>
    <row r="4" spans="1:18">
      <c r="B4" t="s">
        <v>2</v>
      </c>
    </row>
    <row r="5" spans="1:18">
      <c r="B5" t="s">
        <v>78</v>
      </c>
    </row>
    <row r="6" spans="1:18">
      <c r="B6" t="s">
        <v>3</v>
      </c>
    </row>
    <row r="8" spans="1:18">
      <c r="B8" s="1" t="s">
        <v>4</v>
      </c>
    </row>
    <row r="9" spans="1:18">
      <c r="B9" t="s">
        <v>5</v>
      </c>
      <c r="R9" s="21" t="s">
        <v>42</v>
      </c>
    </row>
    <row r="10" spans="1:18" ht="15" customHeight="1">
      <c r="B10" t="s">
        <v>6</v>
      </c>
      <c r="M10" s="21" t="s">
        <v>41</v>
      </c>
      <c r="N10" s="19"/>
      <c r="O10" s="19"/>
      <c r="P10" s="19"/>
      <c r="R10" s="21"/>
    </row>
    <row r="11" spans="1:18">
      <c r="C11" s="2"/>
      <c r="D11" s="3" t="s">
        <v>24</v>
      </c>
      <c r="E11" s="3" t="s">
        <v>25</v>
      </c>
      <c r="F11">
        <v>1.1000000000000001</v>
      </c>
      <c r="M11" s="21"/>
      <c r="N11" s="19"/>
      <c r="O11" s="19"/>
      <c r="P11" s="19"/>
      <c r="R11" s="21"/>
    </row>
    <row r="12" spans="1:18">
      <c r="C12" s="3" t="s">
        <v>13</v>
      </c>
      <c r="D12" s="4">
        <v>1600000</v>
      </c>
      <c r="E12" s="3">
        <f>D12*1.1</f>
        <v>1760000.0000000002</v>
      </c>
      <c r="J12" t="s">
        <v>39</v>
      </c>
      <c r="M12" s="20">
        <v>1600000</v>
      </c>
      <c r="N12" s="20"/>
      <c r="O12" s="20"/>
      <c r="P12" s="20" t="s">
        <v>44</v>
      </c>
      <c r="R12" s="20">
        <v>1760000</v>
      </c>
    </row>
    <row r="13" spans="1:18">
      <c r="C13" s="3" t="s">
        <v>28</v>
      </c>
      <c r="D13" s="4"/>
      <c r="E13" s="3"/>
      <c r="P13" t="s">
        <v>45</v>
      </c>
    </row>
    <row r="14" spans="1:18">
      <c r="C14" s="2" t="s">
        <v>14</v>
      </c>
      <c r="D14" s="8">
        <v>511000</v>
      </c>
      <c r="E14" s="8">
        <f>D14*$F$11</f>
        <v>562100</v>
      </c>
      <c r="N14" s="20"/>
      <c r="O14" s="20"/>
      <c r="P14" s="20"/>
      <c r="R14" s="20"/>
    </row>
    <row r="15" spans="1:18">
      <c r="C15" s="2" t="s">
        <v>15</v>
      </c>
      <c r="D15" s="8">
        <v>285000</v>
      </c>
      <c r="E15" s="8">
        <f t="shared" ref="E15:E18" si="0">D15*$F$11</f>
        <v>313500</v>
      </c>
      <c r="J15" t="s">
        <v>40</v>
      </c>
    </row>
    <row r="16" spans="1:18">
      <c r="C16" s="2" t="s">
        <v>16</v>
      </c>
      <c r="D16" s="8">
        <f>240000*0.4</f>
        <v>96000</v>
      </c>
      <c r="E16" s="8">
        <f t="shared" si="0"/>
        <v>105600.00000000001</v>
      </c>
      <c r="J16" t="s">
        <v>43</v>
      </c>
      <c r="M16" s="20">
        <v>511000</v>
      </c>
      <c r="P16" t="s">
        <v>46</v>
      </c>
      <c r="R16" s="20">
        <v>562100</v>
      </c>
    </row>
    <row r="17" spans="2:20">
      <c r="C17" s="2" t="s">
        <v>17</v>
      </c>
      <c r="D17" s="8">
        <f>280000*0.2</f>
        <v>56000</v>
      </c>
      <c r="E17" s="8">
        <f t="shared" si="0"/>
        <v>61600.000000000007</v>
      </c>
      <c r="P17" t="s">
        <v>47</v>
      </c>
    </row>
    <row r="18" spans="2:20">
      <c r="C18" s="2" t="s">
        <v>18</v>
      </c>
      <c r="D18" s="8">
        <f>360000*0.7</f>
        <v>251999.99999999997</v>
      </c>
      <c r="E18" s="8">
        <f t="shared" si="0"/>
        <v>277200</v>
      </c>
    </row>
    <row r="19" spans="2:20">
      <c r="C19" s="3" t="s">
        <v>27</v>
      </c>
      <c r="D19" s="9">
        <f>SUM(D14:D18)</f>
        <v>1200000</v>
      </c>
      <c r="E19" s="9">
        <f>SUM(E14:E18)</f>
        <v>1320000</v>
      </c>
      <c r="J19" t="s">
        <v>48</v>
      </c>
      <c r="M19" s="20">
        <v>285000</v>
      </c>
      <c r="P19" t="s">
        <v>15</v>
      </c>
      <c r="R19" s="20">
        <v>313500</v>
      </c>
    </row>
    <row r="20" spans="2:20">
      <c r="C20" s="5" t="s">
        <v>19</v>
      </c>
      <c r="D20" s="6">
        <f>D12-D19</f>
        <v>400000</v>
      </c>
      <c r="E20" s="6">
        <f>E12-SUM(E14:E18)</f>
        <v>440000.00000000023</v>
      </c>
      <c r="P20" t="s">
        <v>49</v>
      </c>
    </row>
    <row r="22" spans="2:20">
      <c r="C22" s="7" t="s">
        <v>23</v>
      </c>
      <c r="D22" s="2"/>
      <c r="J22" t="s">
        <v>50</v>
      </c>
      <c r="M22" s="20">
        <v>96000</v>
      </c>
      <c r="P22" t="s">
        <v>52</v>
      </c>
      <c r="S22" s="20">
        <v>105600</v>
      </c>
    </row>
    <row r="23" spans="2:20">
      <c r="C23" s="2" t="s">
        <v>20</v>
      </c>
      <c r="D23" s="2">
        <f>240000*0.6</f>
        <v>144000</v>
      </c>
      <c r="J23" t="s">
        <v>51</v>
      </c>
      <c r="P23" t="s">
        <v>54</v>
      </c>
    </row>
    <row r="24" spans="2:20">
      <c r="C24" s="2" t="s">
        <v>21</v>
      </c>
      <c r="D24" s="2">
        <f>280000*0.8</f>
        <v>224000</v>
      </c>
      <c r="P24" t="s">
        <v>53</v>
      </c>
    </row>
    <row r="25" spans="2:20">
      <c r="C25" s="2" t="s">
        <v>22</v>
      </c>
      <c r="D25" s="2">
        <f>360000*0.3</f>
        <v>108000</v>
      </c>
    </row>
    <row r="26" spans="2:20">
      <c r="C26" s="2"/>
      <c r="D26" s="7">
        <f>SUM(D23:D25)</f>
        <v>476000</v>
      </c>
      <c r="J26" t="s">
        <v>55</v>
      </c>
      <c r="N26" s="20">
        <v>56000</v>
      </c>
      <c r="O26" s="20"/>
      <c r="P26" t="s">
        <v>57</v>
      </c>
      <c r="T26" s="20">
        <v>61600</v>
      </c>
    </row>
    <row r="27" spans="2:20">
      <c r="J27" t="s">
        <v>56</v>
      </c>
      <c r="P27" t="s">
        <v>58</v>
      </c>
    </row>
    <row r="28" spans="2:20">
      <c r="P28" t="s">
        <v>59</v>
      </c>
    </row>
    <row r="29" spans="2:20">
      <c r="B29" t="s">
        <v>7</v>
      </c>
      <c r="M29" s="20"/>
    </row>
    <row r="30" spans="2:20">
      <c r="C30" t="s">
        <v>30</v>
      </c>
      <c r="D30">
        <f>1600000/100000</f>
        <v>16</v>
      </c>
      <c r="J30" t="s">
        <v>60</v>
      </c>
      <c r="M30" s="20">
        <v>252000</v>
      </c>
      <c r="P30" t="s">
        <v>62</v>
      </c>
      <c r="T30" s="20">
        <v>277200</v>
      </c>
    </row>
    <row r="31" spans="2:20">
      <c r="C31" t="s">
        <v>29</v>
      </c>
      <c r="D31">
        <f>D19/100000</f>
        <v>12</v>
      </c>
      <c r="J31" t="s">
        <v>61</v>
      </c>
      <c r="P31" t="s">
        <v>66</v>
      </c>
    </row>
    <row r="32" spans="2:20">
      <c r="C32" t="s">
        <v>31</v>
      </c>
      <c r="D32">
        <f>D20/100000</f>
        <v>4</v>
      </c>
      <c r="P32" t="s">
        <v>63</v>
      </c>
    </row>
    <row r="34" spans="2:20">
      <c r="C34" s="10" t="s">
        <v>26</v>
      </c>
      <c r="D34" s="11">
        <f>D26/D32</f>
        <v>119000</v>
      </c>
      <c r="J34" t="s">
        <v>64</v>
      </c>
      <c r="M34" s="20">
        <v>1200000</v>
      </c>
      <c r="P34" t="s">
        <v>64</v>
      </c>
      <c r="T34" s="20">
        <v>1320000</v>
      </c>
    </row>
    <row r="35" spans="2:20">
      <c r="C35" s="10" t="s">
        <v>32</v>
      </c>
      <c r="D35" s="11">
        <f>D34*D30</f>
        <v>1904000</v>
      </c>
      <c r="P35" t="s">
        <v>65</v>
      </c>
    </row>
    <row r="36" spans="2:20">
      <c r="P36" t="s">
        <v>67</v>
      </c>
    </row>
    <row r="38" spans="2:20">
      <c r="B38" t="s">
        <v>8</v>
      </c>
      <c r="J38" t="s">
        <v>19</v>
      </c>
      <c r="M38" s="20">
        <v>400000</v>
      </c>
      <c r="P38" t="s">
        <v>19</v>
      </c>
      <c r="T38" s="20">
        <v>440000</v>
      </c>
    </row>
    <row r="39" spans="2:20">
      <c r="B39" t="s">
        <v>9</v>
      </c>
      <c r="J39" t="s">
        <v>68</v>
      </c>
      <c r="P39" t="s">
        <v>73</v>
      </c>
    </row>
    <row r="40" spans="2:20">
      <c r="J40" t="s">
        <v>69</v>
      </c>
      <c r="P40" t="s">
        <v>70</v>
      </c>
      <c r="R40" t="s">
        <v>71</v>
      </c>
    </row>
    <row r="41" spans="2:20">
      <c r="C41" s="14" t="s">
        <v>33</v>
      </c>
      <c r="D41" s="13">
        <f>310000+D26</f>
        <v>786000</v>
      </c>
      <c r="J41" s="20"/>
      <c r="K41" s="20">
        <v>400000</v>
      </c>
      <c r="P41" s="20">
        <v>440000</v>
      </c>
      <c r="R41" t="s">
        <v>72</v>
      </c>
      <c r="S41" s="20">
        <v>440000</v>
      </c>
    </row>
    <row r="42" spans="2:20">
      <c r="C42" s="14" t="s">
        <v>34</v>
      </c>
      <c r="D42" s="13">
        <f>D41/D32</f>
        <v>196500</v>
      </c>
    </row>
    <row r="43" spans="2:20">
      <c r="C43" s="14" t="s">
        <v>35</v>
      </c>
      <c r="D43" s="13">
        <f>D42* (16*1.1)</f>
        <v>3458400.0000000005</v>
      </c>
    </row>
    <row r="45" spans="2:20">
      <c r="B45" t="s">
        <v>10</v>
      </c>
    </row>
    <row r="46" spans="2:20">
      <c r="B46" t="s">
        <v>11</v>
      </c>
    </row>
    <row r="47" spans="2:20">
      <c r="K47" t="s">
        <v>23</v>
      </c>
    </row>
    <row r="48" spans="2:20">
      <c r="C48" s="17" t="s">
        <v>36</v>
      </c>
      <c r="D48" s="12">
        <f>D26/D32</f>
        <v>119000</v>
      </c>
      <c r="K48" t="s">
        <v>74</v>
      </c>
      <c r="N48" s="20">
        <v>144000</v>
      </c>
    </row>
    <row r="49" spans="3:16">
      <c r="C49" s="17" t="s">
        <v>37</v>
      </c>
      <c r="D49" s="12">
        <f>D48*(16*1.1)</f>
        <v>2094400.0000000002</v>
      </c>
      <c r="K49" t="s">
        <v>75</v>
      </c>
      <c r="P49" s="22">
        <v>0.1</v>
      </c>
    </row>
    <row r="50" spans="3:16">
      <c r="C50" s="17"/>
      <c r="D50" s="12"/>
    </row>
    <row r="51" spans="3:16">
      <c r="C51" s="17" t="s">
        <v>38</v>
      </c>
      <c r="D51" s="18">
        <f>(D43-D49)/D49</f>
        <v>0.65126050420168069</v>
      </c>
      <c r="K51" t="s">
        <v>77</v>
      </c>
      <c r="N51" s="20">
        <v>224000</v>
      </c>
    </row>
    <row r="52" spans="3:16">
      <c r="C52" s="15"/>
      <c r="D52" s="16"/>
      <c r="K52" t="s">
        <v>76</v>
      </c>
    </row>
    <row r="53" spans="3:16">
      <c r="C53" s="15"/>
      <c r="D53" s="16"/>
    </row>
    <row r="54" spans="3:16">
      <c r="C54" s="15"/>
      <c r="D54" s="16"/>
      <c r="K54" t="s">
        <v>79</v>
      </c>
      <c r="N54" s="20">
        <v>108000</v>
      </c>
    </row>
    <row r="55" spans="3:16">
      <c r="C55" s="15"/>
      <c r="D55" s="16"/>
      <c r="K55" t="s">
        <v>80</v>
      </c>
    </row>
    <row r="58" spans="3:16">
      <c r="J58" t="s">
        <v>81</v>
      </c>
      <c r="K58" t="s">
        <v>30</v>
      </c>
      <c r="N58">
        <v>16</v>
      </c>
    </row>
    <row r="59" spans="3:16">
      <c r="C59" s="15"/>
      <c r="D59" s="15"/>
      <c r="K59" t="s">
        <v>82</v>
      </c>
    </row>
    <row r="60" spans="3:16">
      <c r="C60" s="15"/>
      <c r="D60" s="16"/>
    </row>
    <row r="61" spans="3:16">
      <c r="C61" s="15"/>
      <c r="D61" s="16"/>
      <c r="K61" t="s">
        <v>83</v>
      </c>
      <c r="N61">
        <v>12</v>
      </c>
    </row>
    <row r="62" spans="3:16">
      <c r="K62" t="s">
        <v>84</v>
      </c>
    </row>
    <row r="64" spans="3:16">
      <c r="K64" t="s">
        <v>31</v>
      </c>
      <c r="N64">
        <v>4</v>
      </c>
    </row>
    <row r="65" spans="10:14">
      <c r="K65" t="s">
        <v>85</v>
      </c>
    </row>
    <row r="67" spans="10:14">
      <c r="K67" t="s">
        <v>86</v>
      </c>
      <c r="N67" s="20">
        <v>119000</v>
      </c>
    </row>
    <row r="68" spans="10:14">
      <c r="K68" t="s">
        <v>87</v>
      </c>
    </row>
    <row r="69" spans="10:14">
      <c r="K69" t="s">
        <v>88</v>
      </c>
    </row>
    <row r="70" spans="10:14">
      <c r="K70" t="s">
        <v>89</v>
      </c>
    </row>
    <row r="73" spans="10:14">
      <c r="K73" t="s">
        <v>90</v>
      </c>
      <c r="N73" s="20">
        <v>1904000</v>
      </c>
    </row>
    <row r="74" spans="10:14">
      <c r="K74" t="s">
        <v>91</v>
      </c>
    </row>
    <row r="75" spans="10:14">
      <c r="K75" t="s">
        <v>92</v>
      </c>
    </row>
    <row r="76" spans="10:14">
      <c r="K76" t="s">
        <v>93</v>
      </c>
    </row>
    <row r="77" spans="10:14">
      <c r="K77" t="s">
        <v>94</v>
      </c>
    </row>
    <row r="80" spans="10:14">
      <c r="J80" t="s">
        <v>95</v>
      </c>
      <c r="K80" t="s">
        <v>96</v>
      </c>
      <c r="N80" s="20">
        <v>786000</v>
      </c>
    </row>
    <row r="81" spans="10:15">
      <c r="K81" t="s">
        <v>98</v>
      </c>
    </row>
    <row r="82" spans="10:15">
      <c r="K82" t="s">
        <v>97</v>
      </c>
    </row>
    <row r="84" spans="10:15">
      <c r="K84" t="s">
        <v>99</v>
      </c>
      <c r="O84" s="20">
        <v>196500</v>
      </c>
    </row>
    <row r="85" spans="10:15">
      <c r="K85" t="s">
        <v>100</v>
      </c>
    </row>
    <row r="86" spans="10:15">
      <c r="K86" t="s">
        <v>101</v>
      </c>
    </row>
    <row r="88" spans="10:15">
      <c r="K88" t="s">
        <v>102</v>
      </c>
      <c r="O88" s="20">
        <v>3458400</v>
      </c>
    </row>
    <row r="91" spans="10:15">
      <c r="J91" t="s">
        <v>103</v>
      </c>
    </row>
  </sheetData>
  <mergeCells count="2">
    <mergeCell ref="M10:M11"/>
    <mergeCell ref="R9:R11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Thomas</dc:creator>
  <cp:lastModifiedBy>Melanie Thomas</cp:lastModifiedBy>
  <dcterms:created xsi:type="dcterms:W3CDTF">2009-12-06T23:29:36Z</dcterms:created>
  <dcterms:modified xsi:type="dcterms:W3CDTF">2009-12-09T02:38:24Z</dcterms:modified>
</cp:coreProperties>
</file>