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1400" windowHeight="5385" activeTab="0"/>
  </bookViews>
  <sheets>
    <sheet name="Problem_Answers" sheetId="1" r:id="rId1"/>
    <sheet name="Solution_Excel modules" sheetId="2" r:id="rId2"/>
  </sheets>
  <definedNames>
    <definedName name="_Fill" hidden="1">#REF!</definedName>
    <definedName name="_Regression_Out" hidden="1">#REF!</definedName>
    <definedName name="_Regression_X" hidden="1">#REF!</definedName>
    <definedName name="_Regression_Y" hidden="1">#REF!</definedName>
  </definedNames>
  <calcPr fullCalcOnLoad="1"/>
</workbook>
</file>

<file path=xl/sharedStrings.xml><?xml version="1.0" encoding="utf-8"?>
<sst xmlns="http://schemas.openxmlformats.org/spreadsheetml/2006/main" count="60" uniqueCount="49">
  <si>
    <t>From historical data, Harry’s car wash estimates that dirty cars arrive at the rate of 10 per hour all day Saturday. With a crew working the wash line, Harry figures that cars can be cleaned at the rate of one every five minutes. One car at a time is cleaned in this example of single-server waiting line. Assuming Poisson arrivals and exponential service times, find the</t>
  </si>
  <si>
    <t>A) average number of cars in line</t>
  </si>
  <si>
    <t>B) average time a car waits before it is washed</t>
  </si>
  <si>
    <t>C) average time a car spends in the service system</t>
  </si>
  <si>
    <t>D) utilization rate of the car wash</t>
  </si>
  <si>
    <t>E) probability that no cars are in the system</t>
  </si>
  <si>
    <t>Queuing Model</t>
  </si>
  <si>
    <t>M/M/s (Exponential Service Times)</t>
  </si>
  <si>
    <t>Input Data</t>
  </si>
  <si>
    <t>Operating Characteristics</t>
  </si>
  <si>
    <t>Number of servers (s)</t>
  </si>
  <si>
    <t>Average number of customers in the system (L)</t>
  </si>
  <si>
    <t>Average time in the system (W)</t>
  </si>
  <si>
    <t>Probabilities</t>
  </si>
  <si>
    <t>Number of Units</t>
  </si>
  <si>
    <t>Probability</t>
  </si>
  <si>
    <t>Cumulative Probability</t>
  </si>
  <si>
    <t>Computations</t>
  </si>
  <si>
    <t>n or s</t>
  </si>
  <si>
    <t>(lam/mu)^n/n!</t>
  </si>
  <si>
    <t>Cumsum(n-1)</t>
  </si>
  <si>
    <t>term2</t>
  </si>
  <si>
    <t>P0(s)</t>
  </si>
  <si>
    <t>Rho(s)</t>
  </si>
  <si>
    <t>Lq(s)</t>
  </si>
  <si>
    <t>L(s)</t>
  </si>
  <si>
    <t>Wq(s)</t>
  </si>
  <si>
    <t>W(S)</t>
  </si>
  <si>
    <r>
      <t>Arrival rate (</t>
    </r>
    <r>
      <rPr>
        <sz val="10"/>
        <rFont val="Symbol"/>
        <family val="1"/>
      </rPr>
      <t>l</t>
    </r>
    <r>
      <rPr>
        <sz val="10"/>
        <rFont val="Arial"/>
        <family val="2"/>
      </rPr>
      <t>)</t>
    </r>
  </si>
  <si>
    <r>
      <t>Average server utilization (</t>
    </r>
    <r>
      <rPr>
        <sz val="10"/>
        <rFont val="Symbol"/>
        <family val="1"/>
      </rPr>
      <t>r</t>
    </r>
    <r>
      <rPr>
        <sz val="10"/>
        <rFont val="Arial"/>
        <family val="2"/>
      </rPr>
      <t>)</t>
    </r>
  </si>
  <si>
    <r>
      <t>Service rate (</t>
    </r>
    <r>
      <rPr>
        <sz val="10"/>
        <rFont val="Symbol"/>
        <family val="1"/>
      </rPr>
      <t>m</t>
    </r>
    <r>
      <rPr>
        <sz val="10"/>
        <rFont val="Arial"/>
        <family val="2"/>
      </rPr>
      <t>)</t>
    </r>
  </si>
  <si>
    <r>
      <t>Average number of customers in the queue (L</t>
    </r>
    <r>
      <rPr>
        <vertAlign val="subscript"/>
        <sz val="10"/>
        <rFont val="Arial"/>
        <family val="2"/>
      </rPr>
      <t>q</t>
    </r>
    <r>
      <rPr>
        <sz val="10"/>
        <rFont val="Arial"/>
        <family val="2"/>
      </rPr>
      <t>)</t>
    </r>
  </si>
  <si>
    <r>
      <t>Average waiting time in the queue (W</t>
    </r>
    <r>
      <rPr>
        <vertAlign val="subscript"/>
        <sz val="10"/>
        <rFont val="Arial"/>
        <family val="2"/>
      </rPr>
      <t>q</t>
    </r>
    <r>
      <rPr>
        <sz val="10"/>
        <rFont val="Arial"/>
        <family val="2"/>
      </rPr>
      <t>)</t>
    </r>
  </si>
  <si>
    <r>
      <t>Probability (% of time) system is empty (P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)</t>
    </r>
  </si>
  <si>
    <t>Harry's car wash</t>
  </si>
  <si>
    <t xml:space="preserve">Arrival rate </t>
  </si>
  <si>
    <t xml:space="preserve">Service rate </t>
  </si>
  <si>
    <t>One car at every 5 minutes</t>
  </si>
  <si>
    <t>cars per hour</t>
  </si>
  <si>
    <t>cars Per hour</t>
  </si>
  <si>
    <t>Entering above values in the Excelmodules Queuing models----&gt;M/M/s, we get following results:</t>
  </si>
  <si>
    <t>Avg no of cars in line(Lq)</t>
  </si>
  <si>
    <t>Avg waiting time in queue(Wq)</t>
  </si>
  <si>
    <t>hours</t>
  </si>
  <si>
    <t>Mins</t>
  </si>
  <si>
    <t>Avg time in service system(W)</t>
  </si>
  <si>
    <t>Average utilization of service system</t>
  </si>
  <si>
    <t>Percent</t>
  </si>
  <si>
    <t>Probability of no car in the system(P(0))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</si>
</sst>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"/>
    <numFmt numFmtId="169" formatCode="0.0000"/>
    <numFmt numFmtId="170" formatCode="0.0"/>
    <numFmt numFmtId="171" formatCode="m/d/yy"/>
    <numFmt numFmtId="172" formatCode="0.000"/>
    <numFmt numFmtId="173" formatCode="&quot;$&quot;#,##0.00"/>
  </numFmts>
  <fonts count="19">
    <font>
      <sz val="8"/>
      <name val="Verdana"/>
      <family val="0"/>
    </font>
    <font>
      <sz val="8"/>
      <color indexed="63"/>
      <name val="Verdana"/>
      <family val="2"/>
    </font>
    <font>
      <sz val="10"/>
      <name val="Arial"/>
      <family val="0"/>
    </font>
    <font>
      <sz val="8"/>
      <color indexed="8"/>
      <name val="Courier"/>
      <family val="0"/>
    </font>
    <font>
      <i/>
      <sz val="8"/>
      <color indexed="8"/>
      <name val="Courie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color indexed="16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sz val="10"/>
      <color indexed="12"/>
      <name val="Arial"/>
      <family val="2"/>
    </font>
    <font>
      <b/>
      <sz val="10"/>
      <color indexed="21"/>
      <name val="Arial"/>
      <family val="2"/>
    </font>
    <font>
      <b/>
      <sz val="10"/>
      <color indexed="20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Symbol"/>
      <family val="1"/>
    </font>
    <font>
      <sz val="8"/>
      <color indexed="12"/>
      <name val="Verdana"/>
      <family val="0"/>
    </font>
    <font>
      <b/>
      <sz val="8"/>
      <color indexed="12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medium">
        <color indexed="21"/>
      </left>
      <right>
        <color indexed="63"/>
      </right>
      <top style="medium">
        <color indexed="21"/>
      </top>
      <bottom>
        <color indexed="63"/>
      </bottom>
    </border>
    <border>
      <left style="thin"/>
      <right style="medium">
        <color indexed="21"/>
      </right>
      <top style="medium">
        <color indexed="21"/>
      </top>
      <bottom style="thin"/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1"/>
      </left>
      <right>
        <color indexed="63"/>
      </right>
      <top>
        <color indexed="63"/>
      </top>
      <bottom>
        <color indexed="63"/>
      </bottom>
    </border>
    <border>
      <left style="thin"/>
      <right style="medium">
        <color indexed="21"/>
      </right>
      <top style="thin"/>
      <bottom style="thin"/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1"/>
      </left>
      <right>
        <color indexed="63"/>
      </right>
      <top>
        <color indexed="63"/>
      </top>
      <bottom style="medium">
        <color indexed="21"/>
      </bottom>
    </border>
    <border>
      <left style="thin"/>
      <right style="medium">
        <color indexed="21"/>
      </right>
      <top style="thin"/>
      <bottom style="medium">
        <color indexed="21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4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4" fillId="0" borderId="0">
      <alignment/>
      <protection locked="0"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/>
    </xf>
    <xf numFmtId="0" fontId="7" fillId="0" borderId="0" xfId="28" applyFont="1">
      <alignment/>
      <protection/>
    </xf>
    <xf numFmtId="0" fontId="2" fillId="0" borderId="0" xfId="28" applyFont="1">
      <alignment/>
      <protection/>
    </xf>
    <xf numFmtId="0" fontId="8" fillId="0" borderId="0" xfId="28" applyFont="1">
      <alignment/>
      <protection/>
    </xf>
    <xf numFmtId="0" fontId="9" fillId="0" borderId="0" xfId="28" applyFont="1">
      <alignment/>
      <protection/>
    </xf>
    <xf numFmtId="0" fontId="10" fillId="0" borderId="0" xfId="28" applyFont="1">
      <alignment/>
      <protection/>
    </xf>
    <xf numFmtId="0" fontId="11" fillId="0" borderId="0" xfId="28" applyFont="1">
      <alignment/>
      <protection/>
    </xf>
    <xf numFmtId="0" fontId="12" fillId="0" borderId="0" xfId="28" applyFont="1">
      <alignment/>
      <protection/>
    </xf>
    <xf numFmtId="0" fontId="2" fillId="0" borderId="1" xfId="28" applyFont="1" applyBorder="1">
      <alignment/>
      <protection/>
    </xf>
    <xf numFmtId="0" fontId="2" fillId="2" borderId="2" xfId="28" applyNumberFormat="1" applyFont="1" applyFill="1" applyBorder="1" applyAlignment="1">
      <alignment horizontal="right"/>
      <protection/>
    </xf>
    <xf numFmtId="0" fontId="2" fillId="0" borderId="3" xfId="28" applyFont="1" applyBorder="1">
      <alignment/>
      <protection/>
    </xf>
    <xf numFmtId="169" fontId="2" fillId="3" borderId="4" xfId="28" applyNumberFormat="1" applyFont="1" applyFill="1" applyBorder="1" applyAlignment="1">
      <alignment horizontal="right"/>
      <protection/>
    </xf>
    <xf numFmtId="0" fontId="2" fillId="0" borderId="5" xfId="28" applyFont="1" applyBorder="1">
      <alignment/>
      <protection/>
    </xf>
    <xf numFmtId="0" fontId="2" fillId="2" borderId="6" xfId="28" applyNumberFormat="1" applyFont="1" applyFill="1" applyBorder="1" applyAlignment="1">
      <alignment horizontal="right"/>
      <protection/>
    </xf>
    <xf numFmtId="0" fontId="2" fillId="0" borderId="7" xfId="28" applyFont="1" applyBorder="1">
      <alignment/>
      <protection/>
    </xf>
    <xf numFmtId="169" fontId="2" fillId="3" borderId="8" xfId="28" applyNumberFormat="1" applyFont="1" applyFill="1" applyBorder="1" applyAlignment="1">
      <alignment horizontal="right"/>
      <protection/>
    </xf>
    <xf numFmtId="0" fontId="2" fillId="0" borderId="9" xfId="28" applyFont="1" applyBorder="1">
      <alignment/>
      <protection/>
    </xf>
    <xf numFmtId="0" fontId="2" fillId="2" borderId="10" xfId="28" applyNumberFormat="1" applyFont="1" applyFill="1" applyBorder="1" applyAlignment="1">
      <alignment horizontal="right"/>
      <protection/>
    </xf>
    <xf numFmtId="0" fontId="2" fillId="0" borderId="11" xfId="28" applyFont="1" applyBorder="1">
      <alignment/>
      <protection/>
    </xf>
    <xf numFmtId="169" fontId="2" fillId="3" borderId="12" xfId="28" applyNumberFormat="1" applyFont="1" applyFill="1" applyBorder="1" applyAlignment="1">
      <alignment horizontal="right"/>
      <protection/>
    </xf>
    <xf numFmtId="0" fontId="2" fillId="0" borderId="0" xfId="28" applyFont="1" applyBorder="1">
      <alignment/>
      <protection/>
    </xf>
    <xf numFmtId="0" fontId="15" fillId="0" borderId="0" xfId="28" applyFont="1">
      <alignment/>
      <protection/>
    </xf>
    <xf numFmtId="0" fontId="12" fillId="0" borderId="0" xfId="28" applyFont="1" applyAlignment="1">
      <alignment wrapText="1"/>
      <protection/>
    </xf>
    <xf numFmtId="0" fontId="2" fillId="0" borderId="0" xfId="28" applyFont="1" applyAlignment="1">
      <alignment wrapText="1"/>
      <protection/>
    </xf>
    <xf numFmtId="0" fontId="2" fillId="0" borderId="3" xfId="28" applyFont="1" applyBorder="1" applyAlignment="1">
      <alignment horizontal="center"/>
      <protection/>
    </xf>
    <xf numFmtId="0" fontId="2" fillId="0" borderId="13" xfId="28" applyFont="1" applyBorder="1" applyAlignment="1">
      <alignment horizontal="center"/>
      <protection/>
    </xf>
    <xf numFmtId="0" fontId="2" fillId="0" borderId="4" xfId="28" applyFont="1" applyBorder="1" applyAlignment="1">
      <alignment horizontal="center" wrapText="1"/>
      <protection/>
    </xf>
    <xf numFmtId="0" fontId="2" fillId="0" borderId="7" xfId="28" applyFont="1" applyBorder="1" applyAlignment="1">
      <alignment horizontal="center"/>
      <protection/>
    </xf>
    <xf numFmtId="169" fontId="2" fillId="3" borderId="0" xfId="28" applyNumberFormat="1" applyFont="1" applyFill="1" applyBorder="1" applyAlignment="1">
      <alignment horizontal="right"/>
      <protection/>
    </xf>
    <xf numFmtId="0" fontId="2" fillId="0" borderId="11" xfId="28" applyFont="1" applyBorder="1" applyAlignment="1">
      <alignment horizontal="center"/>
      <protection/>
    </xf>
    <xf numFmtId="169" fontId="2" fillId="3" borderId="14" xfId="28" applyNumberFormat="1" applyFont="1" applyFill="1" applyBorder="1" applyAlignment="1">
      <alignment horizontal="right"/>
      <protection/>
    </xf>
    <xf numFmtId="168" fontId="2" fillId="0" borderId="0" xfId="28" applyNumberFormat="1" applyFont="1">
      <alignment/>
      <protection/>
    </xf>
    <xf numFmtId="0" fontId="2" fillId="0" borderId="0" xfId="28" applyFont="1" applyAlignment="1">
      <alignment horizontal="right"/>
      <protection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 horizontal="left" indent="1"/>
    </xf>
    <xf numFmtId="0" fontId="18" fillId="0" borderId="0" xfId="0" applyFont="1" applyAlignment="1">
      <alignment horizontal="left" indent="1"/>
    </xf>
    <xf numFmtId="2" fontId="18" fillId="0" borderId="0" xfId="0" applyNumberFormat="1" applyFont="1" applyAlignment="1">
      <alignment/>
    </xf>
    <xf numFmtId="0" fontId="1" fillId="0" borderId="0" xfId="0" applyFont="1" applyAlignment="1">
      <alignment horizontal="left" wrapText="1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2" xfId="19"/>
    <cellStyle name="F3" xfId="20"/>
    <cellStyle name="F4" xfId="21"/>
    <cellStyle name="F5" xfId="22"/>
    <cellStyle name="F6" xfId="23"/>
    <cellStyle name="F7" xfId="24"/>
    <cellStyle name="F8" xfId="25"/>
    <cellStyle name="Followed Hyperlink" xfId="26"/>
    <cellStyle name="Hyperlink" xfId="27"/>
    <cellStyle name="Normal_ExcelModules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</xdr:row>
      <xdr:rowOff>133350</xdr:rowOff>
    </xdr:from>
    <xdr:to>
      <xdr:col>6</xdr:col>
      <xdr:colOff>209550</xdr:colOff>
      <xdr:row>6</xdr:row>
      <xdr:rowOff>19050</xdr:rowOff>
    </xdr:to>
    <xdr:sp>
      <xdr:nvSpPr>
        <xdr:cNvPr id="1" name="messageTextbox"/>
        <xdr:cNvSpPr txBox="1">
          <a:spLocks noChangeArrowheads="1"/>
        </xdr:cNvSpPr>
      </xdr:nvSpPr>
      <xdr:spPr>
        <a:xfrm>
          <a:off x="142875" y="523875"/>
          <a:ext cx="6772275" cy="447675"/>
        </a:xfrm>
        <a:prstGeom prst="rect">
          <a:avLst/>
        </a:prstGeom>
        <a:solidFill>
          <a:srgbClr val="FFCC00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 Both </a:t>
          </a:r>
          <a:r>
            <a:rPr lang="en-US" cap="none" sz="1000" b="0" i="0" u="none" baseline="0">
              <a:solidFill>
                <a:srgbClr val="0000FF"/>
              </a:solidFill>
              <a:latin typeface="Symbol"/>
              <a:ea typeface="Symbol"/>
              <a:cs typeface="Symbol"/>
            </a:rPr>
            <a:t>l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and </a:t>
          </a:r>
          <a:r>
            <a:rPr lang="en-US" cap="none" sz="1000" b="0" i="0" u="none" baseline="0">
              <a:solidFill>
                <a:srgbClr val="0000FF"/>
              </a:solidFill>
              <a:latin typeface="Symbol"/>
              <a:ea typeface="Symbol"/>
              <a:cs typeface="Symbol"/>
            </a:rPr>
            <a:t>m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must be RATES, and use the same time unit.  For example, given a service time such as 10 minutes per customer, convert it to a service rate such as 6 per hour.
2. The total service rate (rate x servers) must be greater than the arrival rate.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7">
      <selection activeCell="A34" sqref="A34"/>
    </sheetView>
  </sheetViews>
  <sheetFormatPr defaultColWidth="9.140625" defaultRowHeight="10.5"/>
  <cols>
    <col min="1" max="1" width="39.140625" style="0" customWidth="1"/>
    <col min="2" max="2" width="6.421875" style="0" customWidth="1"/>
  </cols>
  <sheetData>
    <row r="1" spans="1:11" ht="33.7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ht="10.5">
      <c r="A2" s="1" t="s">
        <v>1</v>
      </c>
    </row>
    <row r="3" ht="10.5">
      <c r="A3" s="1" t="s">
        <v>2</v>
      </c>
    </row>
    <row r="4" ht="10.5">
      <c r="A4" s="1" t="s">
        <v>3</v>
      </c>
    </row>
    <row r="5" ht="10.5">
      <c r="A5" s="1" t="s">
        <v>4</v>
      </c>
    </row>
    <row r="6" ht="10.5">
      <c r="A6" s="2" t="s">
        <v>5</v>
      </c>
    </row>
    <row r="8" spans="1:3" ht="10.5">
      <c r="A8" t="s">
        <v>35</v>
      </c>
      <c r="B8">
        <v>10</v>
      </c>
      <c r="C8" t="s">
        <v>39</v>
      </c>
    </row>
    <row r="9" spans="1:2" ht="10.5">
      <c r="A9" t="s">
        <v>36</v>
      </c>
      <c r="B9" t="s">
        <v>37</v>
      </c>
    </row>
    <row r="10" spans="1:3" ht="10.5">
      <c r="A10" t="s">
        <v>36</v>
      </c>
      <c r="B10">
        <f>60/5</f>
        <v>12</v>
      </c>
      <c r="C10" t="s">
        <v>38</v>
      </c>
    </row>
    <row r="11" spans="1:2" ht="10.5">
      <c r="A11" t="s">
        <v>10</v>
      </c>
      <c r="B11">
        <v>1</v>
      </c>
    </row>
    <row r="13" ht="10.5">
      <c r="A13" s="35" t="s">
        <v>40</v>
      </c>
    </row>
    <row r="15" ht="10.5">
      <c r="A15" s="1" t="s">
        <v>1</v>
      </c>
    </row>
    <row r="16" spans="1:2" ht="10.5">
      <c r="A16" s="39" t="s">
        <v>41</v>
      </c>
      <c r="B16" s="39">
        <f>'Solution_Excel modules'!E10</f>
        <v>4.166666666666668</v>
      </c>
    </row>
    <row r="17" ht="10.5">
      <c r="A17" s="1"/>
    </row>
    <row r="18" ht="10.5">
      <c r="A18" s="1" t="s">
        <v>2</v>
      </c>
    </row>
    <row r="19" spans="1:3" ht="10.5">
      <c r="A19" s="36" t="s">
        <v>42</v>
      </c>
      <c r="B19">
        <f>'Solution_Excel modules'!E12</f>
        <v>0.4166666666666668</v>
      </c>
      <c r="C19" t="s">
        <v>43</v>
      </c>
    </row>
    <row r="20" spans="1:3" ht="10.5">
      <c r="A20" s="38" t="s">
        <v>42</v>
      </c>
      <c r="B20" s="39">
        <f>B19*60</f>
        <v>25.000000000000007</v>
      </c>
      <c r="C20" s="39" t="s">
        <v>44</v>
      </c>
    </row>
    <row r="21" ht="10.5">
      <c r="A21" s="36"/>
    </row>
    <row r="22" ht="10.5">
      <c r="A22" s="1" t="s">
        <v>3</v>
      </c>
    </row>
    <row r="23" spans="1:3" ht="10.5">
      <c r="A23" s="40" t="s">
        <v>45</v>
      </c>
      <c r="B23" s="37">
        <f>'Solution_Excel modules'!E13</f>
        <v>0.5000000000000001</v>
      </c>
      <c r="C23" s="37" t="s">
        <v>43</v>
      </c>
    </row>
    <row r="24" spans="1:3" ht="10.5">
      <c r="A24" s="41" t="s">
        <v>45</v>
      </c>
      <c r="B24" s="39">
        <f>B23*60</f>
        <v>30.000000000000007</v>
      </c>
      <c r="C24" s="39" t="s">
        <v>44</v>
      </c>
    </row>
    <row r="25" ht="10.5">
      <c r="A25" s="1"/>
    </row>
    <row r="26" ht="10.5">
      <c r="A26" s="1" t="s">
        <v>4</v>
      </c>
    </row>
    <row r="27" spans="1:4" ht="10.5">
      <c r="A27" s="38" t="s">
        <v>46</v>
      </c>
      <c r="B27" s="35">
        <f>'Solution_Excel modules'!E9</f>
        <v>0.8333333333333334</v>
      </c>
      <c r="C27" s="42">
        <f>B27*100</f>
        <v>83.33333333333334</v>
      </c>
      <c r="D27" s="39" t="s">
        <v>47</v>
      </c>
    </row>
    <row r="28" ht="10.5">
      <c r="A28" s="1"/>
    </row>
    <row r="29" ht="10.5">
      <c r="A29" s="2" t="s">
        <v>5</v>
      </c>
    </row>
    <row r="30" spans="1:2" ht="10.5">
      <c r="A30" s="38" t="s">
        <v>48</v>
      </c>
      <c r="B30" s="38">
        <f>'Solution_Excel modules'!E14</f>
        <v>0.16666666666666663</v>
      </c>
    </row>
  </sheetData>
  <mergeCells count="1">
    <mergeCell ref="A1:K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75"/>
  <sheetViews>
    <sheetView zoomScale="90" zoomScaleNormal="90" workbookViewId="0" topLeftCell="A1">
      <selection activeCell="B12" sqref="B12"/>
    </sheetView>
  </sheetViews>
  <sheetFormatPr defaultColWidth="9.140625" defaultRowHeight="10.5"/>
  <cols>
    <col min="1" max="1" width="20.00390625" style="4" customWidth="1"/>
    <col min="2" max="2" width="9.7109375" style="4" customWidth="1"/>
    <col min="3" max="3" width="10.7109375" style="4" customWidth="1"/>
    <col min="4" max="4" width="43.28125" style="4" bestFit="1" customWidth="1"/>
    <col min="5" max="5" width="7.7109375" style="4" customWidth="1"/>
    <col min="6" max="16384" width="9.140625" style="4" customWidth="1"/>
  </cols>
  <sheetData>
    <row r="1" ht="18">
      <c r="A1" s="3" t="s">
        <v>34</v>
      </c>
    </row>
    <row r="2" spans="1:3" ht="12.75">
      <c r="A2" s="5" t="s">
        <v>6</v>
      </c>
      <c r="B2" s="5" t="s">
        <v>7</v>
      </c>
      <c r="C2" s="6"/>
    </row>
    <row r="3" spans="1:2" ht="12.75">
      <c r="A3" s="7"/>
      <c r="B3" s="7"/>
    </row>
    <row r="8" spans="1:4" ht="13.5" thickBot="1">
      <c r="A8" s="8" t="s">
        <v>8</v>
      </c>
      <c r="D8" s="9" t="s">
        <v>9</v>
      </c>
    </row>
    <row r="9" spans="1:5" ht="12.75">
      <c r="A9" s="10" t="s">
        <v>28</v>
      </c>
      <c r="B9" s="11">
        <v>10</v>
      </c>
      <c r="D9" s="12" t="s">
        <v>29</v>
      </c>
      <c r="E9" s="13">
        <f>B9/(B10*B11)</f>
        <v>0.8333333333333334</v>
      </c>
    </row>
    <row r="10" spans="1:5" ht="15.75">
      <c r="A10" s="14" t="s">
        <v>30</v>
      </c>
      <c r="B10" s="15">
        <v>12</v>
      </c>
      <c r="D10" s="16" t="s">
        <v>31</v>
      </c>
      <c r="E10" s="17">
        <f>VLOOKUP($B$11,$A$44:$G$65,7)</f>
        <v>4.166666666666668</v>
      </c>
    </row>
    <row r="11" spans="1:5" ht="13.5" thickBot="1">
      <c r="A11" s="18" t="s">
        <v>10</v>
      </c>
      <c r="B11" s="19">
        <v>1</v>
      </c>
      <c r="D11" s="16" t="s">
        <v>11</v>
      </c>
      <c r="E11" s="17">
        <f>E10+B9/B10</f>
        <v>5.000000000000001</v>
      </c>
    </row>
    <row r="12" spans="4:5" ht="15.75">
      <c r="D12" s="16" t="s">
        <v>32</v>
      </c>
      <c r="E12" s="17">
        <f>E10/B9</f>
        <v>0.4166666666666668</v>
      </c>
    </row>
    <row r="13" spans="4:5" ht="12.75">
      <c r="D13" s="16" t="s">
        <v>12</v>
      </c>
      <c r="E13" s="17">
        <f>E12+1/B10</f>
        <v>0.5000000000000001</v>
      </c>
    </row>
    <row r="14" spans="4:5" ht="16.5" thickBot="1">
      <c r="D14" s="20" t="s">
        <v>33</v>
      </c>
      <c r="E14" s="21">
        <f>VLOOKUP($B$11,$A$44:$G$65,5)</f>
        <v>0.16666666666666663</v>
      </c>
    </row>
    <row r="15" spans="4:5" ht="12.75">
      <c r="D15" s="22"/>
      <c r="E15" s="22"/>
    </row>
    <row r="16" ht="12.75">
      <c r="A16" s="23">
        <f>IF(ISNUMBER(B10*B11),IF(B9&lt;B10*B11,"","ERROR. The total service rate (rate x servers) must be greater than the arrival rate."),"ERROR. The total service rate (rate x servers) must be greater than the arrival rate.")</f>
      </c>
    </row>
    <row r="17" ht="12.75">
      <c r="A17" s="23"/>
    </row>
    <row r="18" s="25" customFormat="1" ht="13.5" thickBot="1">
      <c r="A18" s="24" t="s">
        <v>13</v>
      </c>
    </row>
    <row r="19" spans="1:3" ht="25.5">
      <c r="A19" s="26" t="s">
        <v>14</v>
      </c>
      <c r="B19" s="27" t="s">
        <v>15</v>
      </c>
      <c r="C19" s="28" t="s">
        <v>16</v>
      </c>
    </row>
    <row r="20" spans="1:3" ht="12.75">
      <c r="A20" s="29">
        <v>0</v>
      </c>
      <c r="B20" s="30">
        <f>VLOOKUP(B11,A43:E65,5)</f>
        <v>0.16666666666666663</v>
      </c>
      <c r="C20" s="17">
        <f>B20</f>
        <v>0.16666666666666663</v>
      </c>
    </row>
    <row r="21" spans="1:3" ht="12.75">
      <c r="A21" s="29">
        <f aca="true" t="shared" si="0" ref="A21:A40">A20+1</f>
        <v>1</v>
      </c>
      <c r="B21" s="30">
        <f aca="true" t="shared" si="1" ref="B21:B40">IF(A21&lt;=$B$11,($B$9/$B$10)^A21*$E$14/FACT(A21),($B$9/$B$10)^A21*$E$14/(FACT($B$11)*$B$11^(A21-$B$11)))</f>
        <v>0.13888888888888887</v>
      </c>
      <c r="C21" s="17">
        <f aca="true" t="shared" si="2" ref="C21:C40">C20+B21</f>
        <v>0.30555555555555547</v>
      </c>
    </row>
    <row r="22" spans="1:3" ht="12.75">
      <c r="A22" s="29">
        <f t="shared" si="0"/>
        <v>2</v>
      </c>
      <c r="B22" s="30">
        <f t="shared" si="1"/>
        <v>0.11574074074074073</v>
      </c>
      <c r="C22" s="17">
        <f t="shared" si="2"/>
        <v>0.42129629629629617</v>
      </c>
    </row>
    <row r="23" spans="1:3" ht="12.75">
      <c r="A23" s="29">
        <f t="shared" si="0"/>
        <v>3</v>
      </c>
      <c r="B23" s="30">
        <f t="shared" si="1"/>
        <v>0.09645061728395062</v>
      </c>
      <c r="C23" s="17">
        <f t="shared" si="2"/>
        <v>0.5177469135802468</v>
      </c>
    </row>
    <row r="24" spans="1:3" ht="12.75">
      <c r="A24" s="29">
        <f t="shared" si="0"/>
        <v>4</v>
      </c>
      <c r="B24" s="30">
        <f t="shared" si="1"/>
        <v>0.08037551440329219</v>
      </c>
      <c r="C24" s="17">
        <f t="shared" si="2"/>
        <v>0.598122427983539</v>
      </c>
    </row>
    <row r="25" spans="1:3" ht="12.75">
      <c r="A25" s="29">
        <f t="shared" si="0"/>
        <v>5</v>
      </c>
      <c r="B25" s="30">
        <f t="shared" si="1"/>
        <v>0.06697959533607682</v>
      </c>
      <c r="C25" s="17">
        <f t="shared" si="2"/>
        <v>0.6651020233196158</v>
      </c>
    </row>
    <row r="26" spans="1:3" ht="12.75">
      <c r="A26" s="29">
        <f t="shared" si="0"/>
        <v>6</v>
      </c>
      <c r="B26" s="30">
        <f t="shared" si="1"/>
        <v>0.05581632944673069</v>
      </c>
      <c r="C26" s="17">
        <f t="shared" si="2"/>
        <v>0.7209183527663464</v>
      </c>
    </row>
    <row r="27" spans="1:3" ht="12.75">
      <c r="A27" s="29">
        <f t="shared" si="0"/>
        <v>7</v>
      </c>
      <c r="B27" s="30">
        <f t="shared" si="1"/>
        <v>0.04651360787227558</v>
      </c>
      <c r="C27" s="17">
        <f t="shared" si="2"/>
        <v>0.767431960638622</v>
      </c>
    </row>
    <row r="28" spans="1:3" ht="12.75">
      <c r="A28" s="29">
        <f t="shared" si="0"/>
        <v>8</v>
      </c>
      <c r="B28" s="30">
        <f t="shared" si="1"/>
        <v>0.038761339893562986</v>
      </c>
      <c r="C28" s="17">
        <f t="shared" si="2"/>
        <v>0.806193300532185</v>
      </c>
    </row>
    <row r="29" spans="1:3" ht="12.75">
      <c r="A29" s="29">
        <f t="shared" si="0"/>
        <v>9</v>
      </c>
      <c r="B29" s="30">
        <f t="shared" si="1"/>
        <v>0.03230111657796916</v>
      </c>
      <c r="C29" s="17">
        <f t="shared" si="2"/>
        <v>0.8384944171101542</v>
      </c>
    </row>
    <row r="30" spans="1:3" ht="12.75">
      <c r="A30" s="29">
        <f t="shared" si="0"/>
        <v>10</v>
      </c>
      <c r="B30" s="30">
        <f t="shared" si="1"/>
        <v>0.026917597148307635</v>
      </c>
      <c r="C30" s="17">
        <f t="shared" si="2"/>
        <v>0.8654120142584618</v>
      </c>
    </row>
    <row r="31" spans="1:3" ht="12.75">
      <c r="A31" s="29">
        <f t="shared" si="0"/>
        <v>11</v>
      </c>
      <c r="B31" s="30">
        <f t="shared" si="1"/>
        <v>0.02243133095692303</v>
      </c>
      <c r="C31" s="17">
        <f t="shared" si="2"/>
        <v>0.8878433452153849</v>
      </c>
    </row>
    <row r="32" spans="1:3" ht="12.75">
      <c r="A32" s="29">
        <f t="shared" si="0"/>
        <v>12</v>
      </c>
      <c r="B32" s="30">
        <f t="shared" si="1"/>
        <v>0.01869277579743586</v>
      </c>
      <c r="C32" s="17">
        <f t="shared" si="2"/>
        <v>0.9065361210128208</v>
      </c>
    </row>
    <row r="33" spans="1:3" ht="12.75">
      <c r="A33" s="29">
        <f t="shared" si="0"/>
        <v>13</v>
      </c>
      <c r="B33" s="30">
        <f t="shared" si="1"/>
        <v>0.015577313164529883</v>
      </c>
      <c r="C33" s="17">
        <f t="shared" si="2"/>
        <v>0.9221134341773507</v>
      </c>
    </row>
    <row r="34" spans="1:3" ht="12.75">
      <c r="A34" s="29">
        <f t="shared" si="0"/>
        <v>14</v>
      </c>
      <c r="B34" s="30">
        <f t="shared" si="1"/>
        <v>0.012981094303774907</v>
      </c>
      <c r="C34" s="17">
        <f t="shared" si="2"/>
        <v>0.9350945284811256</v>
      </c>
    </row>
    <row r="35" spans="1:3" ht="12.75">
      <c r="A35" s="29">
        <f t="shared" si="0"/>
        <v>15</v>
      </c>
      <c r="B35" s="30">
        <f t="shared" si="1"/>
        <v>0.010817578586479089</v>
      </c>
      <c r="C35" s="17">
        <f t="shared" si="2"/>
        <v>0.9459121070676048</v>
      </c>
    </row>
    <row r="36" spans="1:3" ht="12.75">
      <c r="A36" s="29">
        <f t="shared" si="0"/>
        <v>16</v>
      </c>
      <c r="B36" s="30">
        <f t="shared" si="1"/>
        <v>0.009014648822065909</v>
      </c>
      <c r="C36" s="17">
        <f t="shared" si="2"/>
        <v>0.9549267558896707</v>
      </c>
    </row>
    <row r="37" spans="1:3" ht="12.75">
      <c r="A37" s="29">
        <f t="shared" si="0"/>
        <v>17</v>
      </c>
      <c r="B37" s="30">
        <f t="shared" si="1"/>
        <v>0.00751220735172159</v>
      </c>
      <c r="C37" s="17">
        <f t="shared" si="2"/>
        <v>0.9624389632413923</v>
      </c>
    </row>
    <row r="38" spans="1:3" ht="12.75">
      <c r="A38" s="29">
        <f t="shared" si="0"/>
        <v>18</v>
      </c>
      <c r="B38" s="30">
        <f t="shared" si="1"/>
        <v>0.0062601727931013255</v>
      </c>
      <c r="C38" s="17">
        <f t="shared" si="2"/>
        <v>0.9686991360344936</v>
      </c>
    </row>
    <row r="39" spans="1:3" ht="12.75">
      <c r="A39" s="29">
        <f t="shared" si="0"/>
        <v>19</v>
      </c>
      <c r="B39" s="30">
        <f t="shared" si="1"/>
        <v>0.005216810660917772</v>
      </c>
      <c r="C39" s="17">
        <f t="shared" si="2"/>
        <v>0.9739159466954114</v>
      </c>
    </row>
    <row r="40" spans="1:3" ht="13.5" thickBot="1">
      <c r="A40" s="31">
        <f t="shared" si="0"/>
        <v>20</v>
      </c>
      <c r="B40" s="32">
        <f t="shared" si="1"/>
        <v>0.004347342217431477</v>
      </c>
      <c r="C40" s="21">
        <f t="shared" si="2"/>
        <v>0.9782632889128429</v>
      </c>
    </row>
    <row r="41" spans="1:3" ht="12.75">
      <c r="A41" s="4" t="s">
        <v>17</v>
      </c>
      <c r="B41" s="33"/>
      <c r="C41" s="33"/>
    </row>
    <row r="42" spans="1:10" ht="12.75">
      <c r="A42" s="4" t="s">
        <v>18</v>
      </c>
      <c r="B42" s="4" t="s">
        <v>19</v>
      </c>
      <c r="C42" s="4" t="s">
        <v>20</v>
      </c>
      <c r="D42" s="4" t="s">
        <v>21</v>
      </c>
      <c r="E42" s="4" t="s">
        <v>22</v>
      </c>
      <c r="F42" s="4" t="s">
        <v>23</v>
      </c>
      <c r="G42" s="4" t="s">
        <v>24</v>
      </c>
      <c r="H42" s="4" t="s">
        <v>25</v>
      </c>
      <c r="I42" s="4" t="s">
        <v>26</v>
      </c>
      <c r="J42" s="4" t="s">
        <v>27</v>
      </c>
    </row>
    <row r="43" spans="1:2" ht="12.75">
      <c r="A43" s="4">
        <v>0</v>
      </c>
      <c r="B43" s="4">
        <v>1</v>
      </c>
    </row>
    <row r="44" spans="1:10" ht="12.75">
      <c r="A44" s="4">
        <v>1</v>
      </c>
      <c r="B44" s="34">
        <f aca="true" t="shared" si="3" ref="B44:B73">($B$9/$B$10)^A44/FACT(A44)</f>
        <v>0.8333333333333334</v>
      </c>
      <c r="C44" s="34">
        <f>SUM(B43:$B$43)</f>
        <v>1</v>
      </c>
      <c r="D44" s="34">
        <f aca="true" t="shared" si="4" ref="D44:D73">+B44/(1-$B$9/(A44*$B$10))</f>
        <v>5.000000000000002</v>
      </c>
      <c r="E44" s="34">
        <f aca="true" t="shared" si="5" ref="E44:E73">1/(C44+D44)</f>
        <v>0.16666666666666663</v>
      </c>
      <c r="F44" s="34">
        <f aca="true" t="shared" si="6" ref="F44:F73">$B$9/($B$10*A44)</f>
        <v>0.8333333333333334</v>
      </c>
      <c r="G44" s="34">
        <f aca="true" t="shared" si="7" ref="G44:G73">+E44*B44*F44/(1-F44)^2</f>
        <v>4.166666666666668</v>
      </c>
      <c r="H44" s="34">
        <f aca="true" t="shared" si="8" ref="H44:H73">G44+$B$9/$B$10</f>
        <v>5.000000000000001</v>
      </c>
      <c r="I44" s="34">
        <f aca="true" t="shared" si="9" ref="I44:I73">G44/$B$9</f>
        <v>0.4166666666666668</v>
      </c>
      <c r="J44" s="34">
        <f aca="true" t="shared" si="10" ref="J44:J73">I44+1/$B$10</f>
        <v>0.5000000000000001</v>
      </c>
    </row>
    <row r="45" spans="1:10" ht="12.75">
      <c r="A45" s="4">
        <v>2</v>
      </c>
      <c r="B45" s="34">
        <f t="shared" si="3"/>
        <v>0.34722222222222227</v>
      </c>
      <c r="C45" s="34">
        <f>SUM(B$43:$B44)</f>
        <v>1.8333333333333335</v>
      </c>
      <c r="D45" s="34">
        <f t="shared" si="4"/>
        <v>0.5952380952380953</v>
      </c>
      <c r="E45" s="34">
        <f t="shared" si="5"/>
        <v>0.4117647058823529</v>
      </c>
      <c r="F45" s="34">
        <f t="shared" si="6"/>
        <v>0.4166666666666667</v>
      </c>
      <c r="G45" s="34">
        <f t="shared" si="7"/>
        <v>0.17507002801120458</v>
      </c>
      <c r="H45" s="34">
        <f t="shared" si="8"/>
        <v>1.008403361344538</v>
      </c>
      <c r="I45" s="34">
        <f t="shared" si="9"/>
        <v>0.01750700280112046</v>
      </c>
      <c r="J45" s="34">
        <f t="shared" si="10"/>
        <v>0.10084033613445378</v>
      </c>
    </row>
    <row r="46" spans="1:10" ht="12.75">
      <c r="A46" s="4">
        <v>3</v>
      </c>
      <c r="B46" s="34">
        <f t="shared" si="3"/>
        <v>0.09645061728395064</v>
      </c>
      <c r="C46" s="34">
        <f>SUM(B$43:$B45)</f>
        <v>2.180555555555556</v>
      </c>
      <c r="D46" s="34">
        <f t="shared" si="4"/>
        <v>0.13354700854700857</v>
      </c>
      <c r="E46" s="34">
        <f t="shared" si="5"/>
        <v>0.43213296398891965</v>
      </c>
      <c r="F46" s="34">
        <f t="shared" si="6"/>
        <v>0.2777777777777778</v>
      </c>
      <c r="G46" s="34">
        <f t="shared" si="7"/>
        <v>0.022196178705874002</v>
      </c>
      <c r="H46" s="34">
        <f t="shared" si="8"/>
        <v>0.8555295120392074</v>
      </c>
      <c r="I46" s="34">
        <f t="shared" si="9"/>
        <v>0.0022196178705874</v>
      </c>
      <c r="J46" s="34">
        <f t="shared" si="10"/>
        <v>0.08555295120392073</v>
      </c>
    </row>
    <row r="47" spans="1:10" ht="12.75">
      <c r="A47" s="4">
        <v>4</v>
      </c>
      <c r="B47" s="34">
        <f t="shared" si="3"/>
        <v>0.02009387860082305</v>
      </c>
      <c r="C47" s="34">
        <f>SUM(B$43:$B46)</f>
        <v>2.2770061728395063</v>
      </c>
      <c r="D47" s="34">
        <f t="shared" si="4"/>
        <v>0.02538174139051333</v>
      </c>
      <c r="E47" s="34">
        <f t="shared" si="5"/>
        <v>0.4343316753095565</v>
      </c>
      <c r="F47" s="34">
        <f t="shared" si="6"/>
        <v>0.20833333333333334</v>
      </c>
      <c r="G47" s="34">
        <f t="shared" si="7"/>
        <v>0.0029010774369514648</v>
      </c>
      <c r="H47" s="34">
        <f t="shared" si="8"/>
        <v>0.8362344107702848</v>
      </c>
      <c r="I47" s="34">
        <f t="shared" si="9"/>
        <v>0.0002901077436951465</v>
      </c>
      <c r="J47" s="34">
        <f t="shared" si="10"/>
        <v>0.08362344107702847</v>
      </c>
    </row>
    <row r="48" spans="1:10" ht="12.75">
      <c r="A48" s="4">
        <v>5</v>
      </c>
      <c r="B48" s="34">
        <f t="shared" si="3"/>
        <v>0.003348979766803842</v>
      </c>
      <c r="C48" s="34">
        <f>SUM(B$43:$B47)</f>
        <v>2.2971000514403292</v>
      </c>
      <c r="D48" s="34">
        <f t="shared" si="4"/>
        <v>0.00401877572016461</v>
      </c>
      <c r="E48" s="34">
        <f t="shared" si="5"/>
        <v>0.43457121301031104</v>
      </c>
      <c r="F48" s="34">
        <f t="shared" si="6"/>
        <v>0.16666666666666666</v>
      </c>
      <c r="G48" s="34">
        <f t="shared" si="7"/>
        <v>0.00034928884790566415</v>
      </c>
      <c r="H48" s="34">
        <f t="shared" si="8"/>
        <v>0.833682622181239</v>
      </c>
      <c r="I48" s="34">
        <f t="shared" si="9"/>
        <v>3.492888479056642E-05</v>
      </c>
      <c r="J48" s="34">
        <f t="shared" si="10"/>
        <v>0.08336826221812389</v>
      </c>
    </row>
    <row r="49" spans="1:10" ht="12.75">
      <c r="A49" s="4">
        <v>6</v>
      </c>
      <c r="B49" s="34">
        <f t="shared" si="3"/>
        <v>0.0004651360787227559</v>
      </c>
      <c r="C49" s="34">
        <f>SUM(B$43:$B48)</f>
        <v>2.3004490312071333</v>
      </c>
      <c r="D49" s="34">
        <f t="shared" si="4"/>
        <v>0.0005401580269038456</v>
      </c>
      <c r="E49" s="34">
        <f t="shared" si="5"/>
        <v>0.4345956967893813</v>
      </c>
      <c r="F49" s="34">
        <f t="shared" si="6"/>
        <v>0.1388888888888889</v>
      </c>
      <c r="G49" s="34">
        <f t="shared" si="7"/>
        <v>3.786296033526679E-05</v>
      </c>
      <c r="H49" s="34">
        <f t="shared" si="8"/>
        <v>0.8333711962936686</v>
      </c>
      <c r="I49" s="34">
        <f t="shared" si="9"/>
        <v>3.786296033526679E-06</v>
      </c>
      <c r="J49" s="34">
        <f t="shared" si="10"/>
        <v>0.08333711962936685</v>
      </c>
    </row>
    <row r="50" spans="1:10" ht="12.75">
      <c r="A50" s="4">
        <v>7</v>
      </c>
      <c r="B50" s="34">
        <f t="shared" si="3"/>
        <v>5.537334270508999E-05</v>
      </c>
      <c r="C50" s="34">
        <f>SUM(B$43:$B49)</f>
        <v>2.300914167285856</v>
      </c>
      <c r="D50" s="34">
        <f t="shared" si="4"/>
        <v>6.285622685442648E-05</v>
      </c>
      <c r="E50" s="34">
        <f t="shared" si="5"/>
        <v>0.43459799458291987</v>
      </c>
      <c r="F50" s="34">
        <f t="shared" si="6"/>
        <v>0.11904761904761904</v>
      </c>
      <c r="G50" s="34">
        <f t="shared" si="7"/>
        <v>3.691512180808489E-06</v>
      </c>
      <c r="H50" s="34">
        <f t="shared" si="8"/>
        <v>0.8333370248455142</v>
      </c>
      <c r="I50" s="34">
        <f t="shared" si="9"/>
        <v>3.691512180808489E-07</v>
      </c>
      <c r="J50" s="34">
        <f t="shared" si="10"/>
        <v>0.08333370248455141</v>
      </c>
    </row>
    <row r="51" spans="1:10" ht="12.75">
      <c r="A51" s="4">
        <v>8</v>
      </c>
      <c r="B51" s="34">
        <f t="shared" si="3"/>
        <v>5.768056531780208E-06</v>
      </c>
      <c r="C51" s="34">
        <f>SUM(B$43:$B50)</f>
        <v>2.300969540628561</v>
      </c>
      <c r="D51" s="34">
        <f t="shared" si="4"/>
        <v>6.438760779661627E-06</v>
      </c>
      <c r="E51" s="34">
        <f t="shared" si="5"/>
        <v>0.4345981917922461</v>
      </c>
      <c r="F51" s="34">
        <f t="shared" si="6"/>
        <v>0.10416666666666667</v>
      </c>
      <c r="G51" s="34">
        <f t="shared" si="7"/>
        <v>3.253806735143926E-07</v>
      </c>
      <c r="H51" s="34">
        <f t="shared" si="8"/>
        <v>0.8333336587140069</v>
      </c>
      <c r="I51" s="34">
        <f t="shared" si="9"/>
        <v>3.253806735143926E-08</v>
      </c>
      <c r="J51" s="34">
        <f t="shared" si="10"/>
        <v>0.08333336587140068</v>
      </c>
    </row>
    <row r="52" spans="1:10" ht="12.75">
      <c r="A52" s="4">
        <v>9</v>
      </c>
      <c r="B52" s="34">
        <f t="shared" si="3"/>
        <v>5.340793084981675E-07</v>
      </c>
      <c r="C52" s="34">
        <f>SUM(B$43:$B51)</f>
        <v>2.300975308685093</v>
      </c>
      <c r="D52" s="34">
        <f t="shared" si="4"/>
        <v>5.885771971204295E-07</v>
      </c>
      <c r="E52" s="34">
        <f t="shared" si="5"/>
        <v>0.4345982073040417</v>
      </c>
      <c r="F52" s="34">
        <f t="shared" si="6"/>
        <v>0.09259259259259259</v>
      </c>
      <c r="G52" s="34">
        <f t="shared" si="7"/>
        <v>2.610148925801798E-08</v>
      </c>
      <c r="H52" s="34">
        <f t="shared" si="8"/>
        <v>0.8333333594348227</v>
      </c>
      <c r="I52" s="34">
        <f t="shared" si="9"/>
        <v>2.610148925801798E-09</v>
      </c>
      <c r="J52" s="34">
        <f t="shared" si="10"/>
        <v>0.08333333594348226</v>
      </c>
    </row>
    <row r="53" spans="1:10" ht="12.75">
      <c r="A53" s="4">
        <v>10</v>
      </c>
      <c r="B53" s="34">
        <f t="shared" si="3"/>
        <v>4.450660904151396E-08</v>
      </c>
      <c r="C53" s="34">
        <f>SUM(B$43:$B52)</f>
        <v>2.300975842764401</v>
      </c>
      <c r="D53" s="34">
        <f t="shared" si="4"/>
        <v>4.855266440892432E-08</v>
      </c>
      <c r="E53" s="34">
        <f t="shared" si="5"/>
        <v>0.4345982084269495</v>
      </c>
      <c r="F53" s="34">
        <f t="shared" si="6"/>
        <v>0.08333333333333333</v>
      </c>
      <c r="G53" s="34">
        <f t="shared" si="7"/>
        <v>1.918263724224857E-09</v>
      </c>
      <c r="H53" s="34">
        <f t="shared" si="8"/>
        <v>0.8333333352515971</v>
      </c>
      <c r="I53" s="34">
        <f t="shared" si="9"/>
        <v>1.9182637242248568E-10</v>
      </c>
      <c r="J53" s="34">
        <f t="shared" si="10"/>
        <v>0.0833333335251597</v>
      </c>
    </row>
    <row r="54" spans="1:10" ht="12.75">
      <c r="A54" s="4">
        <v>11</v>
      </c>
      <c r="B54" s="34">
        <f t="shared" si="3"/>
        <v>3.3717128061753E-09</v>
      </c>
      <c r="C54" s="34">
        <f>SUM(B$43:$B53)</f>
        <v>2.30097588727101</v>
      </c>
      <c r="D54" s="34">
        <f t="shared" si="4"/>
        <v>3.6480827083208167E-09</v>
      </c>
      <c r="E54" s="34">
        <f t="shared" si="5"/>
        <v>0.43459820850211683</v>
      </c>
      <c r="F54" s="34">
        <f t="shared" si="6"/>
        <v>0.07575757575757576</v>
      </c>
      <c r="G54" s="34">
        <f t="shared" si="7"/>
        <v>1.2995493520522766E-10</v>
      </c>
      <c r="H54" s="34">
        <f t="shared" si="8"/>
        <v>0.8333333334632883</v>
      </c>
      <c r="I54" s="34">
        <f t="shared" si="9"/>
        <v>1.2995493520522766E-11</v>
      </c>
      <c r="J54" s="34">
        <f t="shared" si="10"/>
        <v>0.08333333334632882</v>
      </c>
    </row>
    <row r="55" spans="1:10" ht="12.75">
      <c r="A55" s="4">
        <v>12</v>
      </c>
      <c r="B55" s="34">
        <f t="shared" si="3"/>
        <v>2.341467226510625E-10</v>
      </c>
      <c r="C55" s="34">
        <f>SUM(B$43:$B54)</f>
        <v>2.300975890642723</v>
      </c>
      <c r="D55" s="34">
        <f t="shared" si="4"/>
        <v>2.516203586697985E-10</v>
      </c>
      <c r="E55" s="34">
        <f t="shared" si="5"/>
        <v>0.43459820850679143</v>
      </c>
      <c r="F55" s="34">
        <f t="shared" si="6"/>
        <v>0.06944444444444445</v>
      </c>
      <c r="G55" s="34">
        <f t="shared" si="7"/>
        <v>8.160728141920204E-12</v>
      </c>
      <c r="H55" s="34">
        <f t="shared" si="8"/>
        <v>0.8333333333414941</v>
      </c>
      <c r="I55" s="34">
        <f t="shared" si="9"/>
        <v>8.160728141920204E-13</v>
      </c>
      <c r="J55" s="34">
        <f t="shared" si="10"/>
        <v>0.0833333333341494</v>
      </c>
    </row>
    <row r="56" spans="1:10" ht="12.75">
      <c r="A56" s="4">
        <v>13</v>
      </c>
      <c r="B56" s="34">
        <f t="shared" si="3"/>
        <v>1.5009405298145032E-11</v>
      </c>
      <c r="C56" s="34">
        <f>SUM(B$43:$B55)</f>
        <v>2.30097589087687</v>
      </c>
      <c r="D56" s="34">
        <f t="shared" si="4"/>
        <v>1.6037446756922088E-11</v>
      </c>
      <c r="E56" s="34">
        <f t="shared" si="5"/>
        <v>0.43459820850706266</v>
      </c>
      <c r="F56" s="34">
        <f t="shared" si="6"/>
        <v>0.0641025641025641</v>
      </c>
      <c r="G56" s="34">
        <f t="shared" si="7"/>
        <v>4.773866869579276E-13</v>
      </c>
      <c r="H56" s="34">
        <f t="shared" si="8"/>
        <v>0.8333333333338108</v>
      </c>
      <c r="I56" s="34">
        <f t="shared" si="9"/>
        <v>4.7738668695792756E-14</v>
      </c>
      <c r="J56" s="34">
        <f t="shared" si="10"/>
        <v>0.08333333333338107</v>
      </c>
    </row>
    <row r="57" spans="1:10" ht="12.75">
      <c r="A57" s="4">
        <v>14</v>
      </c>
      <c r="B57" s="34">
        <f t="shared" si="3"/>
        <v>8.934169820324427E-13</v>
      </c>
      <c r="C57" s="34">
        <f>SUM(B$43:$B56)</f>
        <v>2.300975890891879</v>
      </c>
      <c r="D57" s="34">
        <f t="shared" si="4"/>
        <v>9.49962360642091E-13</v>
      </c>
      <c r="E57" s="34">
        <f t="shared" si="5"/>
        <v>0.4345982085070774</v>
      </c>
      <c r="F57" s="34">
        <f t="shared" si="6"/>
        <v>0.05952380952380952</v>
      </c>
      <c r="G57" s="34">
        <f t="shared" si="7"/>
        <v>2.6129869625582715E-14</v>
      </c>
      <c r="H57" s="34">
        <f t="shared" si="8"/>
        <v>0.8333333333333595</v>
      </c>
      <c r="I57" s="34">
        <f t="shared" si="9"/>
        <v>2.6129869625582716E-15</v>
      </c>
      <c r="J57" s="34">
        <f t="shared" si="10"/>
        <v>0.08333333333333594</v>
      </c>
    </row>
    <row r="58" spans="1:10" ht="12.75">
      <c r="A58" s="4">
        <v>15</v>
      </c>
      <c r="B58" s="34">
        <f t="shared" si="3"/>
        <v>4.963427677958015E-14</v>
      </c>
      <c r="C58" s="34">
        <f>SUM(B$43:$B57)</f>
        <v>2.3009758908927727</v>
      </c>
      <c r="D58" s="34">
        <f t="shared" si="4"/>
        <v>5.255394011955545E-14</v>
      </c>
      <c r="E58" s="34">
        <f t="shared" si="5"/>
        <v>0.4345982085070782</v>
      </c>
      <c r="F58" s="34">
        <f t="shared" si="6"/>
        <v>0.05555555555555555</v>
      </c>
      <c r="G58" s="34">
        <f t="shared" si="7"/>
        <v>1.3435204838792392E-15</v>
      </c>
      <c r="H58" s="34">
        <f t="shared" si="8"/>
        <v>0.8333333333333347</v>
      </c>
      <c r="I58" s="34">
        <f t="shared" si="9"/>
        <v>1.3435204838792392E-16</v>
      </c>
      <c r="J58" s="34">
        <f t="shared" si="10"/>
        <v>0.08333333333333347</v>
      </c>
    </row>
    <row r="59" spans="1:10" ht="12.75">
      <c r="A59" s="4">
        <v>16</v>
      </c>
      <c r="B59" s="34">
        <f t="shared" si="3"/>
        <v>2.5851185822697997E-15</v>
      </c>
      <c r="C59" s="34">
        <f>SUM(B$43:$B58)</f>
        <v>2.3009758908928224</v>
      </c>
      <c r="D59" s="34">
        <f t="shared" si="4"/>
        <v>2.7271580648120964E-15</v>
      </c>
      <c r="E59" s="34">
        <f t="shared" si="5"/>
        <v>0.4345982085070782</v>
      </c>
      <c r="F59" s="34">
        <f t="shared" si="6"/>
        <v>0.052083333333333336</v>
      </c>
      <c r="G59" s="34">
        <f t="shared" si="7"/>
        <v>6.512186864192129E-17</v>
      </c>
      <c r="H59" s="34">
        <f t="shared" si="8"/>
        <v>0.8333333333333335</v>
      </c>
      <c r="I59" s="34">
        <f t="shared" si="9"/>
        <v>6.5121868641921295E-18</v>
      </c>
      <c r="J59" s="34">
        <f t="shared" si="10"/>
        <v>0.08333333333333333</v>
      </c>
    </row>
    <row r="60" spans="1:10" ht="12.75">
      <c r="A60" s="4">
        <v>17</v>
      </c>
      <c r="B60" s="34">
        <f t="shared" si="3"/>
        <v>1.2672149913087254E-16</v>
      </c>
      <c r="C60" s="34">
        <f>SUM(B$43:$B59)</f>
        <v>2.300975890892825</v>
      </c>
      <c r="D60" s="34">
        <f t="shared" si="4"/>
        <v>1.332535351685464E-16</v>
      </c>
      <c r="E60" s="34">
        <f t="shared" si="5"/>
        <v>0.4345982085070782</v>
      </c>
      <c r="F60" s="34">
        <f t="shared" si="6"/>
        <v>0.049019607843137254</v>
      </c>
      <c r="G60" s="34">
        <f t="shared" si="7"/>
        <v>2.9851416320353195E-18</v>
      </c>
      <c r="H60" s="34">
        <f t="shared" si="8"/>
        <v>0.8333333333333334</v>
      </c>
      <c r="I60" s="34">
        <f t="shared" si="9"/>
        <v>2.9851416320353194E-19</v>
      </c>
      <c r="J60" s="34">
        <f t="shared" si="10"/>
        <v>0.08333333333333333</v>
      </c>
    </row>
    <row r="61" spans="1:10" ht="12.75">
      <c r="A61" s="4">
        <v>18</v>
      </c>
      <c r="B61" s="34">
        <f t="shared" si="3"/>
        <v>5.866736070873729E-18</v>
      </c>
      <c r="C61" s="34">
        <f>SUM(B$43:$B60)</f>
        <v>2.300975890892825</v>
      </c>
      <c r="D61" s="34">
        <f t="shared" si="4"/>
        <v>6.151529084022939E-18</v>
      </c>
      <c r="E61" s="34">
        <f t="shared" si="5"/>
        <v>0.4345982085070782</v>
      </c>
      <c r="F61" s="34">
        <f t="shared" si="6"/>
        <v>0.046296296296296294</v>
      </c>
      <c r="G61" s="34">
        <f t="shared" si="7"/>
        <v>1.2977881162599791E-19</v>
      </c>
      <c r="H61" s="34">
        <f t="shared" si="8"/>
        <v>0.8333333333333334</v>
      </c>
      <c r="I61" s="34">
        <f t="shared" si="9"/>
        <v>1.2977881162599791E-20</v>
      </c>
      <c r="J61" s="34">
        <f t="shared" si="10"/>
        <v>0.08333333333333333</v>
      </c>
    </row>
    <row r="62" spans="1:10" ht="12.75">
      <c r="A62" s="4">
        <v>19</v>
      </c>
      <c r="B62" s="34">
        <f t="shared" si="3"/>
        <v>2.5731298556463726E-19</v>
      </c>
      <c r="C62" s="34">
        <f>SUM(B$43:$B61)</f>
        <v>2.300975890892825</v>
      </c>
      <c r="D62" s="34">
        <f t="shared" si="4"/>
        <v>2.691163335263179E-19</v>
      </c>
      <c r="E62" s="34">
        <f t="shared" si="5"/>
        <v>0.4345982085070782</v>
      </c>
      <c r="F62" s="34">
        <f t="shared" si="6"/>
        <v>0.043859649122807015</v>
      </c>
      <c r="G62" s="34">
        <f t="shared" si="7"/>
        <v>5.365021854611517E-21</v>
      </c>
      <c r="H62" s="34">
        <f t="shared" si="8"/>
        <v>0.8333333333333334</v>
      </c>
      <c r="I62" s="34">
        <f t="shared" si="9"/>
        <v>5.365021854611517E-22</v>
      </c>
      <c r="J62" s="34">
        <f t="shared" si="10"/>
        <v>0.08333333333333333</v>
      </c>
    </row>
    <row r="63" spans="1:10" ht="12.75">
      <c r="A63" s="4">
        <v>20</v>
      </c>
      <c r="B63" s="34">
        <f t="shared" si="3"/>
        <v>1.0721374398526553E-20</v>
      </c>
      <c r="C63" s="34">
        <f>SUM(B$43:$B62)</f>
        <v>2.300975890892825</v>
      </c>
      <c r="D63" s="34">
        <f t="shared" si="4"/>
        <v>1.1187521111505968E-20</v>
      </c>
      <c r="E63" s="34">
        <f t="shared" si="5"/>
        <v>0.4345982085070782</v>
      </c>
      <c r="F63" s="34">
        <f t="shared" si="6"/>
        <v>0.041666666666666664</v>
      </c>
      <c r="G63" s="34">
        <f t="shared" si="7"/>
        <v>2.1139463620415693E-22</v>
      </c>
      <c r="H63" s="34">
        <f t="shared" si="8"/>
        <v>0.8333333333333334</v>
      </c>
      <c r="I63" s="34">
        <f t="shared" si="9"/>
        <v>2.1139463620415693E-23</v>
      </c>
      <c r="J63" s="34">
        <f t="shared" si="10"/>
        <v>0.08333333333333333</v>
      </c>
    </row>
    <row r="64" spans="1:10" ht="12.75">
      <c r="A64" s="4">
        <v>21</v>
      </c>
      <c r="B64" s="34">
        <f t="shared" si="3"/>
        <v>4.25451365020895E-22</v>
      </c>
      <c r="C64" s="34">
        <f>SUM(B$43:$B63)</f>
        <v>2.300975890892825</v>
      </c>
      <c r="D64" s="34">
        <f t="shared" si="4"/>
        <v>4.430319999391137E-22</v>
      </c>
      <c r="E64" s="34">
        <f t="shared" si="5"/>
        <v>0.4345982085070782</v>
      </c>
      <c r="F64" s="34">
        <f t="shared" si="6"/>
        <v>0.03968253968253968</v>
      </c>
      <c r="G64" s="34">
        <f t="shared" si="7"/>
        <v>7.956236094415157E-24</v>
      </c>
      <c r="H64" s="34">
        <f t="shared" si="8"/>
        <v>0.8333333333333334</v>
      </c>
      <c r="I64" s="34">
        <f t="shared" si="9"/>
        <v>7.956236094415158E-25</v>
      </c>
      <c r="J64" s="34">
        <f t="shared" si="10"/>
        <v>0.08333333333333333</v>
      </c>
    </row>
    <row r="65" spans="1:10" ht="12.75">
      <c r="A65" s="4">
        <v>22</v>
      </c>
      <c r="B65" s="34">
        <f t="shared" si="3"/>
        <v>1.6115582008367235E-23</v>
      </c>
      <c r="C65" s="34">
        <f>SUM(B$43:$B64)</f>
        <v>2.300975890892825</v>
      </c>
      <c r="D65" s="34">
        <f t="shared" si="4"/>
        <v>1.675005374098012E-23</v>
      </c>
      <c r="E65" s="34">
        <f t="shared" si="5"/>
        <v>0.4345982085070782</v>
      </c>
      <c r="F65" s="34">
        <f t="shared" si="6"/>
        <v>0.03787878787878788</v>
      </c>
      <c r="G65" s="34">
        <f t="shared" si="7"/>
        <v>2.865961948120961E-25</v>
      </c>
      <c r="H65" s="34">
        <f t="shared" si="8"/>
        <v>0.8333333333333334</v>
      </c>
      <c r="I65" s="34">
        <f t="shared" si="9"/>
        <v>2.865961948120961E-26</v>
      </c>
      <c r="J65" s="34">
        <f t="shared" si="10"/>
        <v>0.08333333333333333</v>
      </c>
    </row>
    <row r="66" spans="1:10" ht="12.75">
      <c r="A66" s="4">
        <v>23</v>
      </c>
      <c r="B66" s="34">
        <f t="shared" si="3"/>
        <v>5.838978988538853E-25</v>
      </c>
      <c r="C66" s="34">
        <f>SUM(B$43:$B65)</f>
        <v>2.300975890892825</v>
      </c>
      <c r="D66" s="34">
        <f t="shared" si="4"/>
        <v>6.058489476829788E-25</v>
      </c>
      <c r="E66" s="34">
        <f t="shared" si="5"/>
        <v>0.4345982085070782</v>
      </c>
      <c r="F66" s="34">
        <f t="shared" si="6"/>
        <v>0.036231884057971016</v>
      </c>
      <c r="G66" s="34">
        <f t="shared" si="7"/>
        <v>9.898528845448163E-27</v>
      </c>
      <c r="H66" s="34">
        <f t="shared" si="8"/>
        <v>0.8333333333333334</v>
      </c>
      <c r="I66" s="34">
        <f t="shared" si="9"/>
        <v>9.898528845448163E-28</v>
      </c>
      <c r="J66" s="34">
        <f t="shared" si="10"/>
        <v>0.08333333333333333</v>
      </c>
    </row>
    <row r="67" spans="1:10" ht="12.75">
      <c r="A67" s="4">
        <v>24</v>
      </c>
      <c r="B67" s="34">
        <f t="shared" si="3"/>
        <v>2.0274232599093245E-26</v>
      </c>
      <c r="C67" s="34">
        <f>SUM(B$43:$B66)</f>
        <v>2.300975890892825</v>
      </c>
      <c r="D67" s="34">
        <f t="shared" si="4"/>
        <v>2.1003521541506673E-26</v>
      </c>
      <c r="E67" s="34">
        <f t="shared" si="5"/>
        <v>0.4345982085070782</v>
      </c>
      <c r="F67" s="34">
        <f t="shared" si="6"/>
        <v>0.034722222222222224</v>
      </c>
      <c r="G67" s="34">
        <f t="shared" si="7"/>
        <v>3.2834866310354763E-28</v>
      </c>
      <c r="H67" s="34">
        <f t="shared" si="8"/>
        <v>0.8333333333333334</v>
      </c>
      <c r="I67" s="34">
        <f t="shared" si="9"/>
        <v>3.283486631035476E-29</v>
      </c>
      <c r="J67" s="34">
        <f t="shared" si="10"/>
        <v>0.08333333333333333</v>
      </c>
    </row>
    <row r="68" spans="1:10" ht="12.75">
      <c r="A68" s="4">
        <v>25</v>
      </c>
      <c r="B68" s="34">
        <f t="shared" si="3"/>
        <v>6.758077533031083E-28</v>
      </c>
      <c r="C68" s="34">
        <f>SUM(B$43:$B67)</f>
        <v>2.300975890892825</v>
      </c>
      <c r="D68" s="34">
        <f t="shared" si="4"/>
        <v>6.9911146893425E-28</v>
      </c>
      <c r="E68" s="34">
        <f t="shared" si="5"/>
        <v>0.4345982085070782</v>
      </c>
      <c r="F68" s="34">
        <f t="shared" si="6"/>
        <v>0.03333333333333333</v>
      </c>
      <c r="G68" s="34">
        <f t="shared" si="7"/>
        <v>1.0476985929157823E-29</v>
      </c>
      <c r="H68" s="34">
        <f t="shared" si="8"/>
        <v>0.8333333333333334</v>
      </c>
      <c r="I68" s="34">
        <f t="shared" si="9"/>
        <v>1.0476985929157823E-30</v>
      </c>
      <c r="J68" s="34">
        <f t="shared" si="10"/>
        <v>0.08333333333333333</v>
      </c>
    </row>
    <row r="69" spans="1:10" ht="12.75">
      <c r="A69" s="4">
        <v>26</v>
      </c>
      <c r="B69" s="34">
        <f t="shared" si="3"/>
        <v>2.1660504913561157E-29</v>
      </c>
      <c r="C69" s="34">
        <f>SUM(B$43:$B68)</f>
        <v>2.300975890892825</v>
      </c>
      <c r="D69" s="34">
        <f t="shared" si="4"/>
        <v>2.2377740175599607E-29</v>
      </c>
      <c r="E69" s="34">
        <f t="shared" si="5"/>
        <v>0.4345982085070782</v>
      </c>
      <c r="F69" s="34">
        <f t="shared" si="6"/>
        <v>0.03205128205128205</v>
      </c>
      <c r="G69" s="34">
        <f t="shared" si="7"/>
        <v>3.2203065532292907E-31</v>
      </c>
      <c r="H69" s="34">
        <f t="shared" si="8"/>
        <v>0.8333333333333334</v>
      </c>
      <c r="I69" s="34">
        <f t="shared" si="9"/>
        <v>3.2203065532292907E-32</v>
      </c>
      <c r="J69" s="34">
        <f t="shared" si="10"/>
        <v>0.08333333333333333</v>
      </c>
    </row>
    <row r="70" spans="1:10" ht="12.75">
      <c r="A70" s="4">
        <v>27</v>
      </c>
      <c r="B70" s="34">
        <f t="shared" si="3"/>
        <v>6.685341022704063E-31</v>
      </c>
      <c r="C70" s="34">
        <f>SUM(B$43:$B69)</f>
        <v>2.300975890892825</v>
      </c>
      <c r="D70" s="34">
        <f t="shared" si="4"/>
        <v>6.898249972471709E-31</v>
      </c>
      <c r="E70" s="34">
        <f t="shared" si="5"/>
        <v>0.4345982085070782</v>
      </c>
      <c r="F70" s="34">
        <f t="shared" si="6"/>
        <v>0.030864197530864196</v>
      </c>
      <c r="G70" s="34">
        <f t="shared" si="7"/>
        <v>9.547665859459254E-33</v>
      </c>
      <c r="H70" s="34">
        <f t="shared" si="8"/>
        <v>0.8333333333333334</v>
      </c>
      <c r="I70" s="34">
        <f t="shared" si="9"/>
        <v>9.547665859459254E-34</v>
      </c>
      <c r="J70" s="34">
        <f t="shared" si="10"/>
        <v>0.08333333333333333</v>
      </c>
    </row>
    <row r="71" spans="1:10" ht="12.75">
      <c r="A71" s="4">
        <v>28</v>
      </c>
      <c r="B71" s="34">
        <f t="shared" si="3"/>
        <v>1.9896848281857337E-32</v>
      </c>
      <c r="C71" s="34">
        <f>SUM(B$43:$B70)</f>
        <v>2.300975890892825</v>
      </c>
      <c r="D71" s="34">
        <f t="shared" si="4"/>
        <v>2.0507181051239464E-32</v>
      </c>
      <c r="E71" s="34">
        <f t="shared" si="5"/>
        <v>0.4345982085070782</v>
      </c>
      <c r="F71" s="34">
        <f t="shared" si="6"/>
        <v>0.02976190476190476</v>
      </c>
      <c r="G71" s="34">
        <f t="shared" si="7"/>
        <v>2.733860167607046E-34</v>
      </c>
      <c r="H71" s="34">
        <f t="shared" si="8"/>
        <v>0.8333333333333334</v>
      </c>
      <c r="I71" s="34">
        <f t="shared" si="9"/>
        <v>2.733860167607046E-35</v>
      </c>
      <c r="J71" s="34">
        <f t="shared" si="10"/>
        <v>0.08333333333333333</v>
      </c>
    </row>
    <row r="72" spans="1:10" ht="12.75">
      <c r="A72" s="4">
        <v>29</v>
      </c>
      <c r="B72" s="34">
        <f t="shared" si="3"/>
        <v>5.717485138464752E-34</v>
      </c>
      <c r="C72" s="34">
        <f>SUM(B$43:$B71)</f>
        <v>2.300975890892825</v>
      </c>
      <c r="D72" s="34">
        <f t="shared" si="4"/>
        <v>5.886641503508088E-34</v>
      </c>
      <c r="E72" s="34">
        <f t="shared" si="5"/>
        <v>0.4345982085070782</v>
      </c>
      <c r="F72" s="34">
        <f t="shared" si="6"/>
        <v>0.028735632183908046</v>
      </c>
      <c r="G72" s="34">
        <f t="shared" si="7"/>
        <v>7.569005477952746E-36</v>
      </c>
      <c r="H72" s="34">
        <f t="shared" si="8"/>
        <v>0.8333333333333334</v>
      </c>
      <c r="I72" s="34">
        <f t="shared" si="9"/>
        <v>7.569005477952746E-37</v>
      </c>
      <c r="J72" s="34">
        <f t="shared" si="10"/>
        <v>0.08333333333333333</v>
      </c>
    </row>
    <row r="73" spans="1:10" ht="12.75">
      <c r="A73" s="4">
        <v>30</v>
      </c>
      <c r="B73" s="34">
        <f t="shared" si="3"/>
        <v>1.5881903162402088E-35</v>
      </c>
      <c r="C73" s="34">
        <f>SUM(B$43:$B72)</f>
        <v>2.300975890892825</v>
      </c>
      <c r="D73" s="34">
        <f t="shared" si="4"/>
        <v>1.6335671824185006E-35</v>
      </c>
      <c r="E73" s="34">
        <f t="shared" si="5"/>
        <v>0.4345982085070782</v>
      </c>
      <c r="F73" s="34">
        <f t="shared" si="6"/>
        <v>0.027777777777777776</v>
      </c>
      <c r="G73" s="34">
        <f t="shared" si="7"/>
        <v>2.0284153455858166E-37</v>
      </c>
      <c r="H73" s="34">
        <f t="shared" si="8"/>
        <v>0.8333333333333334</v>
      </c>
      <c r="I73" s="34">
        <f t="shared" si="9"/>
        <v>2.0284153455858166E-38</v>
      </c>
      <c r="J73" s="34">
        <f t="shared" si="10"/>
        <v>0.08333333333333333</v>
      </c>
    </row>
    <row r="74" spans="2:10" ht="12.75">
      <c r="B74" s="34"/>
      <c r="C74" s="34"/>
      <c r="D74" s="34"/>
      <c r="E74" s="34"/>
      <c r="F74" s="34"/>
      <c r="G74" s="34"/>
      <c r="H74" s="34"/>
      <c r="I74" s="34"/>
      <c r="J74" s="34"/>
    </row>
    <row r="75" spans="2:10" ht="12.75">
      <c r="B75" s="34"/>
      <c r="C75" s="34"/>
      <c r="D75" s="34"/>
      <c r="E75" s="34"/>
      <c r="F75" s="34"/>
      <c r="G75" s="34"/>
      <c r="H75" s="34"/>
      <c r="I75" s="34"/>
      <c r="J75" s="34"/>
    </row>
  </sheetData>
  <printOptions gridLines="1" headings="1"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Preferred Customer</cp:lastModifiedBy>
  <dcterms:created xsi:type="dcterms:W3CDTF">2007-02-21T20:14:39Z</dcterms:created>
  <dcterms:modified xsi:type="dcterms:W3CDTF">2009-07-26T18:51:25Z</dcterms:modified>
  <cp:category/>
  <cp:version/>
  <cp:contentType/>
  <cp:contentStatus/>
</cp:coreProperties>
</file>