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400" activeTab="0"/>
  </bookViews>
  <sheets>
    <sheet name="Revenue and Exp 2005" sheetId="1" r:id="rId1"/>
    <sheet name="Revenue and Exp 2006" sheetId="2" r:id="rId2"/>
    <sheet name="balance sheet" sheetId="3" r:id="rId3"/>
    <sheet name="Cash Flow Statement" sheetId="4" r:id="rId4"/>
  </sheets>
  <definedNames/>
  <calcPr fullCalcOnLoad="1"/>
</workbook>
</file>

<file path=xl/sharedStrings.xml><?xml version="1.0" encoding="utf-8"?>
<sst xmlns="http://schemas.openxmlformats.org/spreadsheetml/2006/main" count="128" uniqueCount="86">
  <si>
    <t>Net patient revenues</t>
  </si>
  <si>
    <t>Allowance for doubtful accounts</t>
  </si>
  <si>
    <t>less:</t>
  </si>
  <si>
    <t>equals</t>
  </si>
  <si>
    <t>Patient revenues</t>
  </si>
  <si>
    <t>Investments</t>
  </si>
  <si>
    <t>Misc</t>
  </si>
  <si>
    <t>Total Operating Revenue</t>
  </si>
  <si>
    <t>Operating expenses:</t>
  </si>
  <si>
    <t>Operating Revenues</t>
  </si>
  <si>
    <t>Wages</t>
  </si>
  <si>
    <t>Taxes &amp; Benefits</t>
  </si>
  <si>
    <t>Temporary/Contract Labor</t>
  </si>
  <si>
    <t>Medical/surgical supplies</t>
  </si>
  <si>
    <t>Other misc supplies</t>
  </si>
  <si>
    <t>Leases &amp; rentals</t>
  </si>
  <si>
    <t>Malpractice Insurance</t>
  </si>
  <si>
    <t>Depreciation/Amortization</t>
  </si>
  <si>
    <t>Interest Expense</t>
  </si>
  <si>
    <t>Total Operating Expenses</t>
  </si>
  <si>
    <t>Professional Fees</t>
  </si>
  <si>
    <t>Utilities</t>
  </si>
  <si>
    <t>Other Insurance</t>
  </si>
  <si>
    <t>Maintenance &amp; Repairs</t>
  </si>
  <si>
    <t>Dues/subscriptions</t>
  </si>
  <si>
    <t>Transcription expense</t>
  </si>
  <si>
    <t>ASSETS</t>
  </si>
  <si>
    <t>Current Assets</t>
  </si>
  <si>
    <t>Cash &amp; Cash equivalents</t>
  </si>
  <si>
    <t>ST Investments</t>
  </si>
  <si>
    <t>Patient accounts receivable</t>
  </si>
  <si>
    <t>Other misc receivables</t>
  </si>
  <si>
    <t>Inventory</t>
  </si>
  <si>
    <t>Prepaids</t>
  </si>
  <si>
    <t xml:space="preserve">less:  </t>
  </si>
  <si>
    <t>Accumulated depreciation/amortization</t>
  </si>
  <si>
    <t>Net PPE</t>
  </si>
  <si>
    <t>Property, Plant, &amp; Equipment (PPE)</t>
  </si>
  <si>
    <t>TOTAL ASSETS</t>
  </si>
  <si>
    <t>LIABILITIES &amp; EQUITY</t>
  </si>
  <si>
    <t>Current Liabilities</t>
  </si>
  <si>
    <t>Accounts Payable</t>
  </si>
  <si>
    <t>Accrued payroll taxes &amp; wages</t>
  </si>
  <si>
    <t>Other misc accrued liabilities</t>
  </si>
  <si>
    <t>Total current liabilities</t>
  </si>
  <si>
    <t>LT Liabilities</t>
  </si>
  <si>
    <t>Note payable - mortgage</t>
  </si>
  <si>
    <t>Bonds payable</t>
  </si>
  <si>
    <t>TOTAL LIABILITIES</t>
  </si>
  <si>
    <t>EQUITY</t>
  </si>
  <si>
    <t>TOTAL LIABILITIES &amp; EQUITY</t>
  </si>
  <si>
    <t>(Dollars in Millions)</t>
  </si>
  <si>
    <t>Retained Earnings</t>
  </si>
  <si>
    <t>Income Statement</t>
  </si>
  <si>
    <t>Balance Sheet</t>
  </si>
  <si>
    <t>as of 12/31/2006</t>
  </si>
  <si>
    <t>Total equity</t>
  </si>
  <si>
    <t>Property Plant &amp; Equipment</t>
  </si>
  <si>
    <t>subtotal Current Assets</t>
  </si>
  <si>
    <t>% of rev</t>
  </si>
  <si>
    <t xml:space="preserve">     Net Income</t>
  </si>
  <si>
    <t>Other Income:</t>
  </si>
  <si>
    <t>YTD Dec 31, 2006</t>
  </si>
  <si>
    <t>YTD Dec 31, 2005</t>
  </si>
  <si>
    <t>Budget</t>
  </si>
  <si>
    <t>Over/(Under)</t>
  </si>
  <si>
    <t>Net Income from Operations</t>
  </si>
  <si>
    <t>Net Cash Flow from Operations</t>
  </si>
  <si>
    <t>Other Current Liabilities</t>
  </si>
  <si>
    <t>Net Increase/(Decrease) in Cash</t>
  </si>
  <si>
    <t>Cash Account Beginning Balance</t>
  </si>
  <si>
    <t>Cash Account Ending Balance</t>
  </si>
  <si>
    <t>Subtotal Sources/(Uses) of Cash</t>
  </si>
  <si>
    <t>YE December 31, 2006</t>
  </si>
  <si>
    <t>Equals Adjusted Net Income</t>
  </si>
  <si>
    <t>Short Term Investments</t>
  </si>
  <si>
    <t>Statement of Cash Flows-Indirect Method</t>
  </si>
  <si>
    <t>Plus Other Operating Sources/(Uses) of Cash:</t>
  </si>
  <si>
    <t>Accounts Receivable</t>
  </si>
  <si>
    <t>Purchase of Equipment</t>
  </si>
  <si>
    <t>Payments on Bonds payable</t>
  </si>
  <si>
    <t>Add:  Deprec / Amort</t>
  </si>
  <si>
    <t>% of total</t>
  </si>
  <si>
    <t>%</t>
  </si>
  <si>
    <t>$</t>
  </si>
  <si>
    <t>Arcadia Hospital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</si>
</sst>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_);[Red]\(0\)"/>
    <numFmt numFmtId="167" formatCode="0.0000"/>
    <numFmt numFmtId="168" formatCode="&quot;$&quot;#,##0.00"/>
  </numFmts>
  <fonts count="6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38" fontId="0" fillId="0" borderId="0" xfId="0" applyNumberFormat="1" applyAlignment="1">
      <alignment/>
    </xf>
    <xf numFmtId="38" fontId="0" fillId="0" borderId="2" xfId="0" applyNumberFormat="1" applyBorder="1" applyAlignment="1">
      <alignment/>
    </xf>
    <xf numFmtId="38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6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3" fillId="0" borderId="1" xfId="0" applyNumberFormat="1" applyFont="1" applyBorder="1" applyAlignment="1">
      <alignment/>
    </xf>
    <xf numFmtId="38" fontId="0" fillId="0" borderId="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8" fontId="0" fillId="0" borderId="0" xfId="0" applyNumberFormat="1" applyFont="1" applyAlignment="1">
      <alignment horizontal="center"/>
    </xf>
    <xf numFmtId="38" fontId="0" fillId="0" borderId="4" xfId="0" applyNumberFormat="1" applyBorder="1" applyAlignment="1">
      <alignment horizontal="center"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0" fillId="0" borderId="2" xfId="0" applyNumberFormat="1" applyBorder="1" applyAlignment="1">
      <alignment horizontal="center"/>
    </xf>
    <xf numFmtId="38" fontId="3" fillId="0" borderId="1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workbookViewId="0" topLeftCell="A1">
      <selection activeCell="I32" sqref="I32"/>
    </sheetView>
  </sheetViews>
  <sheetFormatPr defaultColWidth="9.140625" defaultRowHeight="12.75"/>
  <cols>
    <col min="2" max="3" width="13.7109375" style="0" customWidth="1"/>
    <col min="9" max="9" width="11.28125" style="0" bestFit="1" customWidth="1"/>
  </cols>
  <sheetData>
    <row r="1" ht="12.75">
      <c r="D1" t="s">
        <v>85</v>
      </c>
    </row>
    <row r="2" ht="12.75">
      <c r="D2" t="s">
        <v>53</v>
      </c>
    </row>
    <row r="3" ht="12.75">
      <c r="D3" t="s">
        <v>63</v>
      </c>
    </row>
    <row r="4" ht="12.75">
      <c r="D4" t="s">
        <v>51</v>
      </c>
    </row>
    <row r="5" spans="2:9" ht="12.75">
      <c r="B5" s="2" t="s">
        <v>9</v>
      </c>
      <c r="F5" s="7">
        <v>2005</v>
      </c>
      <c r="G5" s="7" t="s">
        <v>59</v>
      </c>
      <c r="H5" s="7" t="s">
        <v>64</v>
      </c>
      <c r="I5" s="7" t="s">
        <v>65</v>
      </c>
    </row>
    <row r="6" spans="2:9" ht="12.75">
      <c r="B6" t="s">
        <v>4</v>
      </c>
      <c r="F6" s="8">
        <v>500</v>
      </c>
      <c r="H6">
        <v>550</v>
      </c>
      <c r="I6" s="8"/>
    </row>
    <row r="7" spans="1:9" ht="12.75">
      <c r="A7" t="s">
        <v>2</v>
      </c>
      <c r="B7" t="s">
        <v>1</v>
      </c>
      <c r="F7" s="17">
        <f>+F6*0.025</f>
        <v>12.5</v>
      </c>
      <c r="H7" s="17">
        <f>+H6*0.025</f>
        <v>13.75</v>
      </c>
      <c r="I7" s="17"/>
    </row>
    <row r="8" spans="1:9" ht="12.75">
      <c r="A8" t="s">
        <v>3</v>
      </c>
      <c r="B8" t="s">
        <v>0</v>
      </c>
      <c r="F8" s="8">
        <f>+F6-F7</f>
        <v>487.5</v>
      </c>
      <c r="H8" s="8">
        <f>+H6-H7</f>
        <v>536.25</v>
      </c>
      <c r="I8" s="8"/>
    </row>
    <row r="9" spans="2:6" ht="12.75">
      <c r="B9" t="s">
        <v>61</v>
      </c>
      <c r="F9" s="8"/>
    </row>
    <row r="10" spans="3:8" ht="12.75">
      <c r="C10" t="s">
        <v>5</v>
      </c>
      <c r="F10" s="8">
        <v>75</v>
      </c>
      <c r="H10">
        <v>60</v>
      </c>
    </row>
    <row r="11" spans="3:8" ht="12.75">
      <c r="C11" t="s">
        <v>6</v>
      </c>
      <c r="F11" s="8">
        <v>5</v>
      </c>
      <c r="H11">
        <v>0</v>
      </c>
    </row>
    <row r="12" spans="2:9" ht="12.75">
      <c r="B12" t="s">
        <v>7</v>
      </c>
      <c r="F12" s="9">
        <f>SUM(F8:F11)</f>
        <v>567.5</v>
      </c>
      <c r="G12" s="5">
        <f>+F12/F12</f>
        <v>1</v>
      </c>
      <c r="H12" s="9">
        <f>SUM(H8:H11)</f>
        <v>596.25</v>
      </c>
      <c r="I12" s="9"/>
    </row>
    <row r="13" ht="12.75">
      <c r="F13" s="8"/>
    </row>
    <row r="14" spans="2:6" ht="12.75">
      <c r="B14" s="2" t="s">
        <v>8</v>
      </c>
      <c r="F14" s="8"/>
    </row>
    <row r="15" spans="2:9" ht="12.75">
      <c r="B15" t="s">
        <v>10</v>
      </c>
      <c r="F15" s="8">
        <v>200</v>
      </c>
      <c r="G15" s="3">
        <f>+F15/$F$12</f>
        <v>0.3524229074889868</v>
      </c>
      <c r="H15">
        <v>180</v>
      </c>
      <c r="I15" s="8"/>
    </row>
    <row r="16" spans="2:9" ht="12.75">
      <c r="B16" t="s">
        <v>11</v>
      </c>
      <c r="F16" s="8">
        <v>75</v>
      </c>
      <c r="G16" s="3">
        <f aca="true" t="shared" si="0" ref="G16:G32">+F16/$F$12</f>
        <v>0.13215859030837004</v>
      </c>
      <c r="H16">
        <v>70</v>
      </c>
      <c r="I16" s="8"/>
    </row>
    <row r="17" spans="2:9" ht="12.75">
      <c r="B17" t="s">
        <v>12</v>
      </c>
      <c r="F17" s="8">
        <v>5</v>
      </c>
      <c r="G17" s="3">
        <f t="shared" si="0"/>
        <v>0.00881057268722467</v>
      </c>
      <c r="H17">
        <v>0</v>
      </c>
      <c r="I17" s="8"/>
    </row>
    <row r="18" spans="2:9" ht="12.75">
      <c r="B18" t="s">
        <v>13</v>
      </c>
      <c r="F18" s="8">
        <v>25</v>
      </c>
      <c r="G18" s="3">
        <f t="shared" si="0"/>
        <v>0.04405286343612335</v>
      </c>
      <c r="H18">
        <v>30</v>
      </c>
      <c r="I18" s="8"/>
    </row>
    <row r="19" spans="2:9" ht="12.75">
      <c r="B19" t="s">
        <v>14</v>
      </c>
      <c r="F19" s="8">
        <v>5</v>
      </c>
      <c r="G19" s="3">
        <f t="shared" si="0"/>
        <v>0.00881057268722467</v>
      </c>
      <c r="H19">
        <v>5</v>
      </c>
      <c r="I19" s="8"/>
    </row>
    <row r="20" spans="2:9" ht="12.75">
      <c r="B20" t="s">
        <v>24</v>
      </c>
      <c r="F20" s="8">
        <v>3</v>
      </c>
      <c r="G20" s="3">
        <f t="shared" si="0"/>
        <v>0.0052863436123348016</v>
      </c>
      <c r="H20">
        <v>3</v>
      </c>
      <c r="I20" s="8"/>
    </row>
    <row r="21" spans="2:9" ht="12.75">
      <c r="B21" t="s">
        <v>25</v>
      </c>
      <c r="F21" s="8">
        <v>10</v>
      </c>
      <c r="G21" s="3">
        <f t="shared" si="0"/>
        <v>0.01762114537444934</v>
      </c>
      <c r="H21">
        <v>15</v>
      </c>
      <c r="I21" s="8"/>
    </row>
    <row r="22" spans="2:9" ht="12.75">
      <c r="B22" t="s">
        <v>15</v>
      </c>
      <c r="F22" s="8">
        <v>50</v>
      </c>
      <c r="G22" s="3">
        <f t="shared" si="0"/>
        <v>0.0881057268722467</v>
      </c>
      <c r="H22">
        <v>45</v>
      </c>
      <c r="I22" s="8"/>
    </row>
    <row r="23" spans="2:9" ht="12.75">
      <c r="B23" t="s">
        <v>16</v>
      </c>
      <c r="F23" s="8">
        <v>75</v>
      </c>
      <c r="G23" s="3">
        <f t="shared" si="0"/>
        <v>0.13215859030837004</v>
      </c>
      <c r="H23">
        <v>70</v>
      </c>
      <c r="I23" s="8"/>
    </row>
    <row r="24" spans="2:9" ht="12.75">
      <c r="B24" t="s">
        <v>22</v>
      </c>
      <c r="F24" s="8">
        <v>30</v>
      </c>
      <c r="G24" s="3">
        <f t="shared" si="0"/>
        <v>0.05286343612334802</v>
      </c>
      <c r="H24">
        <v>32</v>
      </c>
      <c r="I24" s="8"/>
    </row>
    <row r="25" spans="2:9" ht="12.75">
      <c r="B25" t="s">
        <v>20</v>
      </c>
      <c r="F25" s="8">
        <v>20</v>
      </c>
      <c r="G25" s="3">
        <f t="shared" si="0"/>
        <v>0.03524229074889868</v>
      </c>
      <c r="H25">
        <v>20</v>
      </c>
      <c r="I25" s="8"/>
    </row>
    <row r="26" spans="2:9" ht="12.75">
      <c r="B26" t="s">
        <v>21</v>
      </c>
      <c r="F26" s="8">
        <v>15</v>
      </c>
      <c r="G26" s="3">
        <f t="shared" si="0"/>
        <v>0.02643171806167401</v>
      </c>
      <c r="H26">
        <v>10</v>
      </c>
      <c r="I26" s="8"/>
    </row>
    <row r="27" spans="2:9" ht="12.75">
      <c r="B27" t="s">
        <v>23</v>
      </c>
      <c r="F27" s="8">
        <v>15</v>
      </c>
      <c r="G27" s="3">
        <f t="shared" si="0"/>
        <v>0.02643171806167401</v>
      </c>
      <c r="H27">
        <v>10</v>
      </c>
      <c r="I27" s="8"/>
    </row>
    <row r="28" spans="2:9" ht="12.75">
      <c r="B28" t="s">
        <v>17</v>
      </c>
      <c r="F28" s="8">
        <v>7</v>
      </c>
      <c r="G28" s="3">
        <f t="shared" si="0"/>
        <v>0.012334801762114538</v>
      </c>
      <c r="H28">
        <v>7</v>
      </c>
      <c r="I28" s="8"/>
    </row>
    <row r="29" spans="2:9" ht="12.75">
      <c r="B29" t="s">
        <v>18</v>
      </c>
      <c r="F29" s="8">
        <v>1</v>
      </c>
      <c r="G29" s="3">
        <f t="shared" si="0"/>
        <v>0.001762114537444934</v>
      </c>
      <c r="H29" s="8">
        <v>1</v>
      </c>
      <c r="I29" s="8"/>
    </row>
    <row r="30" spans="2:9" ht="12.75">
      <c r="B30" t="s">
        <v>19</v>
      </c>
      <c r="F30" s="9">
        <f>SUM(F15:F29)</f>
        <v>536</v>
      </c>
      <c r="G30" s="5">
        <f t="shared" si="0"/>
        <v>0.9444933920704845</v>
      </c>
      <c r="H30" s="9">
        <f>SUM(H15:H29)</f>
        <v>498</v>
      </c>
      <c r="I30" s="9"/>
    </row>
    <row r="31" spans="6:9" ht="12.75">
      <c r="F31" s="8"/>
      <c r="H31" s="8"/>
      <c r="I31" s="8"/>
    </row>
    <row r="32" spans="2:9" ht="13.5" thickBot="1">
      <c r="B32" t="s">
        <v>60</v>
      </c>
      <c r="F32" s="10">
        <f>+F12-F30</f>
        <v>31.5</v>
      </c>
      <c r="G32" s="4">
        <f t="shared" si="0"/>
        <v>0.055506607929515416</v>
      </c>
      <c r="H32" s="10">
        <f>+H12-H30</f>
        <v>98.25</v>
      </c>
      <c r="I32" s="10"/>
    </row>
    <row r="33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B34" sqref="B34"/>
    </sheetView>
  </sheetViews>
  <sheetFormatPr defaultColWidth="9.140625" defaultRowHeight="12.75"/>
  <cols>
    <col min="2" max="3" width="13.7109375" style="0" customWidth="1"/>
    <col min="8" max="8" width="11.28125" style="0" bestFit="1" customWidth="1"/>
  </cols>
  <sheetData>
    <row r="1" ht="12.75">
      <c r="D1" t="s">
        <v>85</v>
      </c>
    </row>
    <row r="2" ht="12.75">
      <c r="D2" t="s">
        <v>53</v>
      </c>
    </row>
    <row r="3" ht="12.75">
      <c r="D3" t="s">
        <v>62</v>
      </c>
    </row>
    <row r="4" ht="12.75">
      <c r="D4" t="s">
        <v>51</v>
      </c>
    </row>
    <row r="5" spans="2:8" ht="12.75">
      <c r="B5" s="2" t="s">
        <v>9</v>
      </c>
      <c r="E5" s="7">
        <v>2006</v>
      </c>
      <c r="F5" s="7" t="s">
        <v>59</v>
      </c>
      <c r="G5" s="7" t="s">
        <v>64</v>
      </c>
      <c r="H5" s="7" t="s">
        <v>65</v>
      </c>
    </row>
    <row r="6" spans="2:8" ht="12.75">
      <c r="B6" t="s">
        <v>4</v>
      </c>
      <c r="E6" s="8">
        <v>600</v>
      </c>
      <c r="G6">
        <v>650</v>
      </c>
      <c r="H6" s="8"/>
    </row>
    <row r="7" spans="1:8" ht="12.75">
      <c r="A7" t="s">
        <v>2</v>
      </c>
      <c r="B7" t="s">
        <v>1</v>
      </c>
      <c r="E7" s="17">
        <v>10</v>
      </c>
      <c r="G7" s="17">
        <v>20</v>
      </c>
      <c r="H7" s="17"/>
    </row>
    <row r="8" spans="1:8" ht="12.75">
      <c r="A8" t="s">
        <v>3</v>
      </c>
      <c r="B8" t="s">
        <v>0</v>
      </c>
      <c r="E8" s="8">
        <f>+E6-E7</f>
        <v>590</v>
      </c>
      <c r="G8" s="8">
        <f>+G6-G7</f>
        <v>630</v>
      </c>
      <c r="H8" s="8"/>
    </row>
    <row r="9" spans="2:5" ht="12.75">
      <c r="B9" t="s">
        <v>61</v>
      </c>
      <c r="E9" s="8"/>
    </row>
    <row r="10" spans="3:7" ht="12.75">
      <c r="C10" t="s">
        <v>5</v>
      </c>
      <c r="E10" s="8">
        <v>80</v>
      </c>
      <c r="G10">
        <v>70</v>
      </c>
    </row>
    <row r="11" spans="3:7" ht="12.75">
      <c r="C11" t="s">
        <v>6</v>
      </c>
      <c r="E11" s="8">
        <v>2</v>
      </c>
      <c r="G11">
        <v>0</v>
      </c>
    </row>
    <row r="12" spans="2:8" ht="12.75">
      <c r="B12" t="s">
        <v>7</v>
      </c>
      <c r="E12" s="9">
        <f>SUM(E8:E11)</f>
        <v>672</v>
      </c>
      <c r="F12" s="5">
        <f>+E12/E12</f>
        <v>1</v>
      </c>
      <c r="G12" s="9">
        <f>SUM(G8:G11)</f>
        <v>700</v>
      </c>
      <c r="H12" s="9"/>
    </row>
    <row r="13" ht="12.75">
      <c r="E13" s="8"/>
    </row>
    <row r="14" spans="2:5" ht="12.75">
      <c r="B14" s="2" t="s">
        <v>8</v>
      </c>
      <c r="E14" s="8"/>
    </row>
    <row r="15" spans="2:8" ht="12.75">
      <c r="B15" t="s">
        <v>10</v>
      </c>
      <c r="E15" s="8">
        <v>250</v>
      </c>
      <c r="F15" s="3">
        <f aca="true" t="shared" si="0" ref="F15:F30">+E15/$E$12</f>
        <v>0.37202380952380953</v>
      </c>
      <c r="G15">
        <v>240</v>
      </c>
      <c r="H15" s="8"/>
    </row>
    <row r="16" spans="2:8" ht="12.75">
      <c r="B16" t="s">
        <v>11</v>
      </c>
      <c r="E16" s="8">
        <v>100</v>
      </c>
      <c r="F16" s="3">
        <f t="shared" si="0"/>
        <v>0.1488095238095238</v>
      </c>
      <c r="G16">
        <v>80</v>
      </c>
      <c r="H16" s="8"/>
    </row>
    <row r="17" spans="2:8" ht="12.75">
      <c r="B17" t="s">
        <v>12</v>
      </c>
      <c r="E17" s="8">
        <v>8</v>
      </c>
      <c r="F17" s="3">
        <f t="shared" si="0"/>
        <v>0.011904761904761904</v>
      </c>
      <c r="G17">
        <v>5</v>
      </c>
      <c r="H17" s="8"/>
    </row>
    <row r="18" spans="2:8" ht="12.75">
      <c r="B18" t="s">
        <v>13</v>
      </c>
      <c r="E18" s="8">
        <v>30</v>
      </c>
      <c r="F18" s="3">
        <f t="shared" si="0"/>
        <v>0.044642857142857144</v>
      </c>
      <c r="G18">
        <v>35</v>
      </c>
      <c r="H18" s="8"/>
    </row>
    <row r="19" spans="2:8" ht="12.75">
      <c r="B19" t="s">
        <v>14</v>
      </c>
      <c r="E19" s="8">
        <v>4</v>
      </c>
      <c r="F19" s="3">
        <f t="shared" si="0"/>
        <v>0.005952380952380952</v>
      </c>
      <c r="G19">
        <v>5</v>
      </c>
      <c r="H19" s="8"/>
    </row>
    <row r="20" spans="2:8" ht="12.75">
      <c r="B20" t="s">
        <v>24</v>
      </c>
      <c r="E20" s="8">
        <v>3</v>
      </c>
      <c r="F20" s="3">
        <f t="shared" si="0"/>
        <v>0.004464285714285714</v>
      </c>
      <c r="G20">
        <v>3</v>
      </c>
      <c r="H20" s="8"/>
    </row>
    <row r="21" spans="2:8" ht="12.75">
      <c r="B21" t="s">
        <v>25</v>
      </c>
      <c r="E21" s="8">
        <v>15</v>
      </c>
      <c r="F21" s="3">
        <f t="shared" si="0"/>
        <v>0.022321428571428572</v>
      </c>
      <c r="G21">
        <v>20</v>
      </c>
      <c r="H21" s="8"/>
    </row>
    <row r="22" spans="2:8" ht="12.75">
      <c r="B22" t="s">
        <v>15</v>
      </c>
      <c r="E22" s="8">
        <v>40</v>
      </c>
      <c r="F22" s="3">
        <f t="shared" si="0"/>
        <v>0.05952380952380952</v>
      </c>
      <c r="G22">
        <v>50</v>
      </c>
      <c r="H22" s="8"/>
    </row>
    <row r="23" spans="2:8" ht="12.75">
      <c r="B23" t="s">
        <v>16</v>
      </c>
      <c r="E23" s="8">
        <v>75</v>
      </c>
      <c r="F23" s="3">
        <f t="shared" si="0"/>
        <v>0.11160714285714286</v>
      </c>
      <c r="G23">
        <v>70</v>
      </c>
      <c r="H23" s="8"/>
    </row>
    <row r="24" spans="2:8" ht="12.75">
      <c r="B24" t="s">
        <v>22</v>
      </c>
      <c r="E24" s="8">
        <v>40</v>
      </c>
      <c r="F24" s="3">
        <f t="shared" si="0"/>
        <v>0.05952380952380952</v>
      </c>
      <c r="G24">
        <v>40</v>
      </c>
      <c r="H24" s="8"/>
    </row>
    <row r="25" spans="2:8" ht="12.75">
      <c r="B25" t="s">
        <v>20</v>
      </c>
      <c r="E25" s="8">
        <v>10</v>
      </c>
      <c r="F25" s="3">
        <f t="shared" si="0"/>
        <v>0.01488095238095238</v>
      </c>
      <c r="G25">
        <v>20</v>
      </c>
      <c r="H25" s="8"/>
    </row>
    <row r="26" spans="2:8" ht="12.75">
      <c r="B26" t="s">
        <v>21</v>
      </c>
      <c r="E26" s="8">
        <v>20</v>
      </c>
      <c r="F26" s="3">
        <f t="shared" si="0"/>
        <v>0.02976190476190476</v>
      </c>
      <c r="G26">
        <v>15</v>
      </c>
      <c r="H26" s="8"/>
    </row>
    <row r="27" spans="2:8" ht="12.75">
      <c r="B27" t="s">
        <v>23</v>
      </c>
      <c r="E27" s="8">
        <v>10</v>
      </c>
      <c r="F27" s="3">
        <f t="shared" si="0"/>
        <v>0.01488095238095238</v>
      </c>
      <c r="G27">
        <v>12</v>
      </c>
      <c r="H27" s="8"/>
    </row>
    <row r="28" spans="2:8" ht="12.75">
      <c r="B28" t="s">
        <v>17</v>
      </c>
      <c r="E28" s="8">
        <v>10</v>
      </c>
      <c r="F28" s="3">
        <f t="shared" si="0"/>
        <v>0.01488095238095238</v>
      </c>
      <c r="G28">
        <v>10</v>
      </c>
      <c r="H28" s="8"/>
    </row>
    <row r="29" spans="2:8" ht="12.75">
      <c r="B29" t="s">
        <v>18</v>
      </c>
      <c r="E29" s="8">
        <v>2</v>
      </c>
      <c r="F29" s="3">
        <f t="shared" si="0"/>
        <v>0.002976190476190476</v>
      </c>
      <c r="G29" s="8">
        <v>2</v>
      </c>
      <c r="H29" s="8"/>
    </row>
    <row r="30" spans="2:8" ht="12.75">
      <c r="B30" t="s">
        <v>19</v>
      </c>
      <c r="E30" s="9">
        <f>SUM(E15:E29)</f>
        <v>617</v>
      </c>
      <c r="F30" s="5">
        <f t="shared" si="0"/>
        <v>0.9181547619047619</v>
      </c>
      <c r="G30" s="9">
        <f>SUM(G15:G29)</f>
        <v>607</v>
      </c>
      <c r="H30" s="9"/>
    </row>
    <row r="31" spans="5:8" ht="12.75">
      <c r="E31" s="8"/>
      <c r="G31" s="8"/>
      <c r="H31" s="8"/>
    </row>
    <row r="32" spans="2:8" ht="13.5" thickBot="1">
      <c r="B32" t="s">
        <v>60</v>
      </c>
      <c r="E32" s="10">
        <f>+E12-E30</f>
        <v>55</v>
      </c>
      <c r="F32" s="4">
        <f>+E32/$E$12</f>
        <v>0.0818452380952381</v>
      </c>
      <c r="G32" s="10">
        <f>+G12-G30</f>
        <v>93</v>
      </c>
      <c r="H32" s="10"/>
    </row>
    <row r="33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I5" sqref="I5"/>
    </sheetView>
  </sheetViews>
  <sheetFormatPr defaultColWidth="9.140625" defaultRowHeight="12.75"/>
  <sheetData>
    <row r="1" ht="12.75">
      <c r="F1" t="s">
        <v>54</v>
      </c>
    </row>
    <row r="2" ht="12.75">
      <c r="F2" t="s">
        <v>55</v>
      </c>
    </row>
    <row r="3" ht="12.75">
      <c r="F3" t="s">
        <v>51</v>
      </c>
    </row>
    <row r="5" spans="2:10" ht="12.75">
      <c r="B5" s="14" t="s">
        <v>26</v>
      </c>
      <c r="G5" s="6">
        <v>2005</v>
      </c>
      <c r="H5" s="6" t="s">
        <v>82</v>
      </c>
      <c r="I5" s="6">
        <v>2006</v>
      </c>
      <c r="J5" s="6" t="s">
        <v>82</v>
      </c>
    </row>
    <row r="6" ht="12.75">
      <c r="A6" s="1" t="s">
        <v>27</v>
      </c>
    </row>
    <row r="7" spans="2:10" ht="12.75">
      <c r="B7" t="s">
        <v>28</v>
      </c>
      <c r="G7" s="11">
        <v>100</v>
      </c>
      <c r="H7" s="3">
        <f aca="true" t="shared" si="0" ref="H7:H13">+G7/$G$19</f>
        <v>0.00558659217877095</v>
      </c>
      <c r="I7" s="11">
        <v>-345</v>
      </c>
      <c r="J7" s="3">
        <f>+I7/$I$19</f>
        <v>-0.01910828025477707</v>
      </c>
    </row>
    <row r="8" spans="2:10" ht="12.75">
      <c r="B8" t="s">
        <v>29</v>
      </c>
      <c r="G8" s="11">
        <v>200</v>
      </c>
      <c r="H8" s="3">
        <f t="shared" si="0"/>
        <v>0.0111731843575419</v>
      </c>
      <c r="I8" s="11">
        <v>200</v>
      </c>
      <c r="J8" s="3">
        <f aca="true" t="shared" si="1" ref="J8:J13">+I8/$I$19</f>
        <v>0.011077263915812794</v>
      </c>
    </row>
    <row r="9" spans="2:10" ht="12.75">
      <c r="B9" t="s">
        <v>30</v>
      </c>
      <c r="G9" s="11">
        <v>3800</v>
      </c>
      <c r="H9" s="3">
        <f t="shared" si="0"/>
        <v>0.2122905027932961</v>
      </c>
      <c r="I9" s="11">
        <v>3500</v>
      </c>
      <c r="J9" s="3">
        <f t="shared" si="1"/>
        <v>0.1938521185267239</v>
      </c>
    </row>
    <row r="10" spans="2:10" ht="12.75">
      <c r="B10" t="s">
        <v>31</v>
      </c>
      <c r="G10" s="11">
        <v>350</v>
      </c>
      <c r="H10" s="3">
        <f t="shared" si="0"/>
        <v>0.019553072625698324</v>
      </c>
      <c r="I10" s="11">
        <v>350</v>
      </c>
      <c r="J10" s="3">
        <f t="shared" si="1"/>
        <v>0.01938521185267239</v>
      </c>
    </row>
    <row r="11" spans="2:10" ht="12.75">
      <c r="B11" t="s">
        <v>32</v>
      </c>
      <c r="G11" s="11">
        <v>800</v>
      </c>
      <c r="H11" s="3">
        <f t="shared" si="0"/>
        <v>0.0446927374301676</v>
      </c>
      <c r="I11" s="11">
        <v>800</v>
      </c>
      <c r="J11" s="3">
        <f t="shared" si="1"/>
        <v>0.044309055663251176</v>
      </c>
    </row>
    <row r="12" spans="2:10" ht="12.75">
      <c r="B12" t="s">
        <v>33</v>
      </c>
      <c r="G12" s="12">
        <v>1650</v>
      </c>
      <c r="H12" s="22">
        <f t="shared" si="0"/>
        <v>0.09217877094972067</v>
      </c>
      <c r="I12" s="12">
        <v>1650</v>
      </c>
      <c r="J12" s="22">
        <f t="shared" si="1"/>
        <v>0.09138742730545556</v>
      </c>
    </row>
    <row r="13" spans="3:10" ht="12.75">
      <c r="C13" t="s">
        <v>58</v>
      </c>
      <c r="G13" s="13">
        <f>SUM(G6:G12)</f>
        <v>6900</v>
      </c>
      <c r="H13" s="5">
        <f t="shared" si="0"/>
        <v>0.3854748603351955</v>
      </c>
      <c r="I13" s="13">
        <f>SUM(I6:I12)</f>
        <v>6155</v>
      </c>
      <c r="J13" s="5">
        <f t="shared" si="1"/>
        <v>0.3409027970091387</v>
      </c>
    </row>
    <row r="14" spans="1:10" ht="12.75">
      <c r="A14" s="1" t="s">
        <v>37</v>
      </c>
      <c r="G14" s="11"/>
      <c r="H14" s="11"/>
      <c r="I14" s="11"/>
      <c r="J14" s="11"/>
    </row>
    <row r="15" spans="2:10" ht="12.75">
      <c r="B15" t="s">
        <v>57</v>
      </c>
      <c r="G15" s="11">
        <v>13000</v>
      </c>
      <c r="H15" s="3">
        <f>+G15/$G$19</f>
        <v>0.7262569832402235</v>
      </c>
      <c r="I15" s="11">
        <v>14000</v>
      </c>
      <c r="J15" s="3">
        <f>+I15/$I$19</f>
        <v>0.7754084741068956</v>
      </c>
    </row>
    <row r="16" spans="1:10" ht="12.75">
      <c r="A16" t="s">
        <v>34</v>
      </c>
      <c r="B16" t="s">
        <v>35</v>
      </c>
      <c r="G16" s="12">
        <v>2000</v>
      </c>
      <c r="H16" s="22">
        <f>+G16/$G$19</f>
        <v>0.11173184357541899</v>
      </c>
      <c r="I16" s="12">
        <v>2100</v>
      </c>
      <c r="J16" s="22">
        <f>+I16/$I$19</f>
        <v>0.11631127111603434</v>
      </c>
    </row>
    <row r="17" spans="3:10" ht="12.75">
      <c r="C17" t="s">
        <v>36</v>
      </c>
      <c r="G17" s="13">
        <f>SUM(G15:G15)-G16</f>
        <v>11000</v>
      </c>
      <c r="H17" s="5">
        <f>+G17/$G$19</f>
        <v>0.6145251396648045</v>
      </c>
      <c r="I17" s="13">
        <f>SUM(I15:I15)-I16</f>
        <v>11900</v>
      </c>
      <c r="J17" s="5">
        <f>+I17/$I$19</f>
        <v>0.6590972029908613</v>
      </c>
    </row>
    <row r="18" spans="7:10" ht="12.75">
      <c r="G18" s="11"/>
      <c r="H18" s="11"/>
      <c r="I18" s="11"/>
      <c r="J18" s="11"/>
    </row>
    <row r="19" spans="1:10" ht="13.5" thickBot="1">
      <c r="A19" s="14" t="s">
        <v>38</v>
      </c>
      <c r="G19" s="16">
        <f>+G17+G13</f>
        <v>17900</v>
      </c>
      <c r="H19" s="5">
        <f>+G19/$G$19</f>
        <v>1</v>
      </c>
      <c r="I19" s="16">
        <f>+I17+I13</f>
        <v>18055</v>
      </c>
      <c r="J19" s="5">
        <f>+I19/$I$19</f>
        <v>1</v>
      </c>
    </row>
    <row r="20" spans="7:9" ht="13.5" thickTop="1">
      <c r="G20" s="11"/>
      <c r="H20" s="11"/>
      <c r="I20" s="11"/>
    </row>
    <row r="21" spans="7:9" ht="12.75">
      <c r="G21" s="11"/>
      <c r="H21" s="11"/>
      <c r="I21" s="11"/>
    </row>
    <row r="22" spans="2:9" ht="12.75">
      <c r="B22" s="14" t="s">
        <v>39</v>
      </c>
      <c r="G22" s="11"/>
      <c r="H22" s="11"/>
      <c r="I22" s="11"/>
    </row>
    <row r="23" spans="7:9" ht="12.75">
      <c r="G23" s="11"/>
      <c r="H23" s="11"/>
      <c r="I23" s="11"/>
    </row>
    <row r="24" spans="1:9" ht="12.75">
      <c r="A24" s="15" t="s">
        <v>40</v>
      </c>
      <c r="G24" s="11"/>
      <c r="H24" s="11"/>
      <c r="I24" s="11"/>
    </row>
    <row r="25" spans="2:10" ht="12.75">
      <c r="B25" t="s">
        <v>41</v>
      </c>
      <c r="G25" s="11">
        <v>1100</v>
      </c>
      <c r="H25" s="3">
        <f>+G25/$G$39</f>
        <v>0.061452513966480445</v>
      </c>
      <c r="I25" s="11">
        <v>1200</v>
      </c>
      <c r="J25" s="3">
        <f>+I25/$I$39</f>
        <v>0.06646358349487677</v>
      </c>
    </row>
    <row r="26" spans="2:10" ht="12.75">
      <c r="B26" t="s">
        <v>42</v>
      </c>
      <c r="G26" s="11">
        <v>600</v>
      </c>
      <c r="H26" s="3">
        <f>+G26/$G$39</f>
        <v>0.0335195530726257</v>
      </c>
      <c r="I26" s="11">
        <v>600</v>
      </c>
      <c r="J26" s="3">
        <f>+I26/$I$39</f>
        <v>0.033231791747438386</v>
      </c>
    </row>
    <row r="27" spans="2:10" ht="12.75">
      <c r="B27" t="s">
        <v>43</v>
      </c>
      <c r="G27" s="11">
        <v>1500</v>
      </c>
      <c r="H27" s="22">
        <f>+G27/$G$39</f>
        <v>0.08379888268156424</v>
      </c>
      <c r="I27" s="11">
        <v>1600</v>
      </c>
      <c r="J27" s="22">
        <f>+I27/$I$39</f>
        <v>0.08861811132650235</v>
      </c>
    </row>
    <row r="28" spans="3:10" ht="12.75">
      <c r="C28" t="s">
        <v>44</v>
      </c>
      <c r="G28" s="13">
        <f>SUM(G25:G27)</f>
        <v>3200</v>
      </c>
      <c r="H28" s="5">
        <f>+G28/$G$39</f>
        <v>0.1787709497206704</v>
      </c>
      <c r="I28" s="13">
        <f>SUM(I25:I27)</f>
        <v>3400</v>
      </c>
      <c r="J28" s="5">
        <f>+I28/$I$39</f>
        <v>0.1883134865688175</v>
      </c>
    </row>
    <row r="29" spans="7:10" ht="12.75">
      <c r="G29" s="11"/>
      <c r="H29" s="11"/>
      <c r="I29" s="11"/>
      <c r="J29" s="11"/>
    </row>
    <row r="30" spans="1:10" ht="12.75">
      <c r="A30" s="15" t="s">
        <v>45</v>
      </c>
      <c r="G30" s="11"/>
      <c r="H30" s="3"/>
      <c r="I30" s="11"/>
      <c r="J30" s="3"/>
    </row>
    <row r="31" spans="2:10" ht="12.75">
      <c r="B31" t="s">
        <v>46</v>
      </c>
      <c r="G31" s="11">
        <v>6000</v>
      </c>
      <c r="H31" s="3">
        <f>+G31/$G$39</f>
        <v>0.33519553072625696</v>
      </c>
      <c r="I31" s="11">
        <v>6000</v>
      </c>
      <c r="J31" s="3">
        <f>+I31/$I$39</f>
        <v>0.33231791747438383</v>
      </c>
    </row>
    <row r="32" spans="2:10" ht="12.75">
      <c r="B32" t="s">
        <v>47</v>
      </c>
      <c r="G32" s="11">
        <v>800</v>
      </c>
      <c r="H32" s="22">
        <f>+G32/$G$39</f>
        <v>0.0446927374301676</v>
      </c>
      <c r="I32" s="11">
        <v>700</v>
      </c>
      <c r="J32" s="22">
        <f>+I32/$I$39</f>
        <v>0.03877042370534478</v>
      </c>
    </row>
    <row r="33" spans="3:10" ht="12.75">
      <c r="C33" t="s">
        <v>48</v>
      </c>
      <c r="G33" s="13">
        <f>+G32+G31+G28</f>
        <v>10000</v>
      </c>
      <c r="H33" s="5">
        <f>+G33/$G$39</f>
        <v>0.5586592178770949</v>
      </c>
      <c r="I33" s="13">
        <f>+I32+I31+I28</f>
        <v>10100</v>
      </c>
      <c r="J33" s="5">
        <f>+I33/$I$39</f>
        <v>0.5594018277485461</v>
      </c>
    </row>
    <row r="34" spans="7:10" ht="12.75">
      <c r="G34" s="11"/>
      <c r="H34" s="11"/>
      <c r="I34" s="11"/>
      <c r="J34" s="11"/>
    </row>
    <row r="35" spans="1:10" ht="12.75">
      <c r="A35" s="15" t="s">
        <v>49</v>
      </c>
      <c r="G35" s="11"/>
      <c r="H35" s="11"/>
      <c r="I35" s="11"/>
      <c r="J35" s="11"/>
    </row>
    <row r="36" spans="2:10" ht="12.75">
      <c r="B36" t="s">
        <v>52</v>
      </c>
      <c r="G36" s="11">
        <f>+G19-G33</f>
        <v>7900</v>
      </c>
      <c r="H36" s="22">
        <f>+G36/$G$39</f>
        <v>0.441340782122905</v>
      </c>
      <c r="I36" s="11">
        <f>+G36+'Revenue and Exp 2006'!E32</f>
        <v>7955</v>
      </c>
      <c r="J36" s="22">
        <f>+I36/$I$39</f>
        <v>0.44059817225145387</v>
      </c>
    </row>
    <row r="37" spans="3:10" ht="12.75">
      <c r="C37" t="s">
        <v>56</v>
      </c>
      <c r="G37" s="13">
        <f>+G36</f>
        <v>7900</v>
      </c>
      <c r="H37" s="5">
        <f>+G37/$G$39</f>
        <v>0.441340782122905</v>
      </c>
      <c r="I37" s="13">
        <f>+I36</f>
        <v>7955</v>
      </c>
      <c r="J37" s="5">
        <f>+I37/$I$39</f>
        <v>0.44059817225145387</v>
      </c>
    </row>
    <row r="38" spans="7:10" ht="12.75">
      <c r="G38" s="11"/>
      <c r="H38" s="11"/>
      <c r="I38" s="11"/>
      <c r="J38" s="11"/>
    </row>
    <row r="39" spans="1:10" ht="13.5" thickBot="1">
      <c r="A39" s="14" t="s">
        <v>50</v>
      </c>
      <c r="G39" s="16">
        <f>+G37+G33</f>
        <v>17900</v>
      </c>
      <c r="H39" s="5">
        <f>+G39/$G$39</f>
        <v>1</v>
      </c>
      <c r="I39" s="16">
        <f>+I37+I33</f>
        <v>18055</v>
      </c>
      <c r="J39" s="5">
        <f>+I39/$I$39</f>
        <v>1</v>
      </c>
    </row>
    <row r="40" ht="13.5" thickTop="1">
      <c r="I40" s="11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workbookViewId="0" topLeftCell="A1">
      <selection activeCell="E17" sqref="E17"/>
    </sheetView>
  </sheetViews>
  <sheetFormatPr defaultColWidth="9.140625" defaultRowHeight="12.75"/>
  <cols>
    <col min="1" max="1" width="31.7109375" style="0" bestFit="1" customWidth="1"/>
  </cols>
  <sheetData>
    <row r="1" ht="12.75">
      <c r="B1" t="s">
        <v>85</v>
      </c>
    </row>
    <row r="2" ht="12.75">
      <c r="B2" t="s">
        <v>76</v>
      </c>
    </row>
    <row r="3" ht="12.75">
      <c r="B3" t="s">
        <v>73</v>
      </c>
    </row>
    <row r="4" ht="12.75">
      <c r="B4" t="s">
        <v>51</v>
      </c>
    </row>
    <row r="5" spans="2:3" ht="12.75">
      <c r="B5" s="25" t="s">
        <v>84</v>
      </c>
      <c r="C5" s="24" t="s">
        <v>83</v>
      </c>
    </row>
    <row r="6" spans="1:3" ht="12.75">
      <c r="A6" s="18" t="s">
        <v>66</v>
      </c>
      <c r="B6" s="26">
        <f>+'Revenue and Exp 2006'!E32</f>
        <v>55</v>
      </c>
      <c r="C6" s="33">
        <f>+B6/$B$32</f>
        <v>-0.12359550561797752</v>
      </c>
    </row>
    <row r="7" spans="1:3" ht="12.75">
      <c r="A7" t="s">
        <v>81</v>
      </c>
      <c r="B7" s="27">
        <f>+'balance sheet'!I16-'balance sheet'!G16</f>
        <v>100</v>
      </c>
      <c r="C7" s="33">
        <f>+B7/$B$32</f>
        <v>-0.2247191011235955</v>
      </c>
    </row>
    <row r="8" spans="1:3" ht="12.75">
      <c r="A8" s="19" t="s">
        <v>74</v>
      </c>
      <c r="B8" s="28">
        <f>+B6+B7</f>
        <v>155</v>
      </c>
      <c r="C8" s="33">
        <f>+B8/$B$32</f>
        <v>-0.34831460674157305</v>
      </c>
    </row>
    <row r="9" spans="2:3" ht="12.75">
      <c r="B9" s="26"/>
      <c r="C9" s="23"/>
    </row>
    <row r="10" spans="1:3" ht="12.75">
      <c r="A10" s="1" t="s">
        <v>77</v>
      </c>
      <c r="B10" s="26"/>
      <c r="C10" s="23"/>
    </row>
    <row r="11" spans="1:3" ht="12.75">
      <c r="A11" s="18" t="s">
        <v>75</v>
      </c>
      <c r="B11" s="26">
        <f>+'balance sheet'!G8-'balance sheet'!I8</f>
        <v>0</v>
      </c>
      <c r="C11" s="33">
        <f aca="true" t="shared" si="0" ref="C11:C25">+B11/$B$32</f>
        <v>0</v>
      </c>
    </row>
    <row r="12" spans="1:3" ht="12.75">
      <c r="A12" t="s">
        <v>78</v>
      </c>
      <c r="B12" s="26">
        <f>+'balance sheet'!G9-'balance sheet'!I9+'balance sheet'!G10-'balance sheet'!I10</f>
        <v>300</v>
      </c>
      <c r="C12" s="33">
        <f t="shared" si="0"/>
        <v>-0.6741573033707865</v>
      </c>
    </row>
    <row r="13" spans="1:3" ht="12.75">
      <c r="A13" t="s">
        <v>32</v>
      </c>
      <c r="B13" s="26">
        <f>+'balance sheet'!G11-'balance sheet'!I11</f>
        <v>0</v>
      </c>
      <c r="C13" s="33">
        <f t="shared" si="0"/>
        <v>0</v>
      </c>
    </row>
    <row r="14" spans="1:3" ht="12.75">
      <c r="A14" t="s">
        <v>33</v>
      </c>
      <c r="B14" s="26">
        <f>+'balance sheet'!G12-'balance sheet'!I12</f>
        <v>0</v>
      </c>
      <c r="C14" s="33">
        <f t="shared" si="0"/>
        <v>0</v>
      </c>
    </row>
    <row r="15" spans="1:3" ht="12.75">
      <c r="A15" t="s">
        <v>41</v>
      </c>
      <c r="B15" s="26">
        <f>+'balance sheet'!I25-'balance sheet'!G25</f>
        <v>100</v>
      </c>
      <c r="C15" s="33">
        <f t="shared" si="0"/>
        <v>-0.2247191011235955</v>
      </c>
    </row>
    <row r="16" spans="1:3" ht="12.75">
      <c r="A16" s="1" t="s">
        <v>68</v>
      </c>
      <c r="B16" s="29">
        <f>+'balance sheet'!I26-'balance sheet'!G26+'balance sheet'!I27-'balance sheet'!G27</f>
        <v>100</v>
      </c>
      <c r="C16" s="33">
        <f t="shared" si="0"/>
        <v>-0.2247191011235955</v>
      </c>
    </row>
    <row r="17" spans="1:3" ht="12.75">
      <c r="A17" s="21" t="s">
        <v>72</v>
      </c>
      <c r="B17" s="30">
        <f>SUM(B11:B16)</f>
        <v>500</v>
      </c>
      <c r="C17" s="33">
        <f t="shared" si="0"/>
        <v>-1.1235955056179776</v>
      </c>
    </row>
    <row r="18" spans="2:3" ht="12.75">
      <c r="B18" s="26"/>
      <c r="C18" s="23"/>
    </row>
    <row r="19" spans="1:3" ht="12.75">
      <c r="A19" s="20" t="s">
        <v>67</v>
      </c>
      <c r="B19" s="31">
        <f>+B8+B17</f>
        <v>655</v>
      </c>
      <c r="C19" s="33">
        <f t="shared" si="0"/>
        <v>-1.4719101123595506</v>
      </c>
    </row>
    <row r="20" spans="2:3" ht="12.75">
      <c r="B20" s="26"/>
      <c r="C20" s="23"/>
    </row>
    <row r="21" spans="1:3" ht="12.75">
      <c r="A21" t="s">
        <v>79</v>
      </c>
      <c r="B21" s="26">
        <f>(+'balance sheet'!G15-'balance sheet'!I15)</f>
        <v>-1000</v>
      </c>
      <c r="C21" s="33">
        <f t="shared" si="0"/>
        <v>2.247191011235955</v>
      </c>
    </row>
    <row r="22" spans="2:3" ht="12.75">
      <c r="B22" s="26"/>
      <c r="C22" s="23"/>
    </row>
    <row r="23" spans="1:3" ht="12.75">
      <c r="A23" t="s">
        <v>80</v>
      </c>
      <c r="B23" s="26">
        <f>(+'balance sheet'!I31+'balance sheet'!I32-'balance sheet'!G31-'balance sheet'!G32)</f>
        <v>-100</v>
      </c>
      <c r="C23" s="33">
        <f t="shared" si="0"/>
        <v>0.2247191011235955</v>
      </c>
    </row>
    <row r="24" spans="2:3" ht="12.75">
      <c r="B24" s="26"/>
      <c r="C24" s="23"/>
    </row>
    <row r="25" spans="1:3" ht="13.5" thickBot="1">
      <c r="A25" s="14" t="s">
        <v>69</v>
      </c>
      <c r="B25" s="32">
        <f>SUM(B19:B24)</f>
        <v>-445</v>
      </c>
      <c r="C25" s="33">
        <f t="shared" si="0"/>
        <v>1</v>
      </c>
    </row>
    <row r="26" ht="13.5" thickTop="1">
      <c r="B26" s="26"/>
    </row>
    <row r="27" spans="2:3" ht="12.75">
      <c r="B27" s="26"/>
      <c r="C27" s="3"/>
    </row>
    <row r="28" spans="1:3" ht="12.75">
      <c r="A28" t="s">
        <v>70</v>
      </c>
      <c r="B28" s="26">
        <f>+'balance sheet'!G7</f>
        <v>100</v>
      </c>
      <c r="C28" s="3"/>
    </row>
    <row r="29" ht="12.75">
      <c r="B29" s="26"/>
    </row>
    <row r="30" spans="1:3" ht="12.75">
      <c r="A30" t="s">
        <v>71</v>
      </c>
      <c r="B30" s="26">
        <f>+'balance sheet'!I7</f>
        <v>-345</v>
      </c>
      <c r="C30" s="3"/>
    </row>
    <row r="31" ht="12.75">
      <c r="B31" s="26"/>
    </row>
    <row r="32" spans="1:3" ht="13.5" thickBot="1">
      <c r="A32" s="14" t="s">
        <v>69</v>
      </c>
      <c r="B32" s="32">
        <f>+B30-B28</f>
        <v>-445</v>
      </c>
      <c r="C32" s="3"/>
    </row>
    <row r="33" ht="13.5" thickTop="1">
      <c r="B33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jlimbacher</dc:creator>
  <cp:keywords/>
  <dc:description/>
  <cp:lastModifiedBy>JamJam29</cp:lastModifiedBy>
  <cp:lastPrinted>2007-05-22T20:13:08Z</cp:lastPrinted>
  <dcterms:created xsi:type="dcterms:W3CDTF">2007-05-03T20:29:33Z</dcterms:created>
  <dcterms:modified xsi:type="dcterms:W3CDTF">2009-04-03T20:00:08Z</dcterms:modified>
  <cp:category/>
  <cp:version/>
  <cp:contentType/>
  <cp:contentStatus/>
</cp:coreProperties>
</file>