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104" i="1"/>
  <c r="P107"/>
  <c r="O107"/>
  <c r="P106"/>
  <c r="O106"/>
  <c r="S104"/>
  <c r="N107"/>
  <c r="N106"/>
  <c r="R104"/>
  <c r="T107"/>
  <c r="S107"/>
  <c r="P103"/>
  <c r="O103"/>
  <c r="P96"/>
  <c r="P95"/>
  <c r="T93"/>
  <c r="S93"/>
  <c r="O96"/>
  <c r="O95"/>
  <c r="N96"/>
  <c r="N95"/>
  <c r="R93"/>
  <c r="T96"/>
  <c r="S96"/>
  <c r="P92"/>
  <c r="O92"/>
  <c r="P85"/>
  <c r="T83"/>
  <c r="O85"/>
  <c r="S83"/>
  <c r="T87"/>
  <c r="S87"/>
  <c r="P82"/>
  <c r="P87" s="1"/>
  <c r="O82"/>
  <c r="O87" s="1"/>
  <c r="R83"/>
  <c r="N85"/>
  <c r="R87"/>
  <c r="N87"/>
  <c r="L71"/>
  <c r="L74" s="1"/>
  <c r="K71"/>
  <c r="K74" s="1"/>
  <c r="L64"/>
  <c r="P62"/>
  <c r="K64"/>
  <c r="O62"/>
  <c r="P65"/>
  <c r="O65"/>
  <c r="L61"/>
  <c r="L65" s="1"/>
  <c r="K61"/>
  <c r="K65" s="1"/>
  <c r="J65"/>
  <c r="J64"/>
  <c r="N62"/>
  <c r="N65"/>
  <c r="E58"/>
  <c r="D58"/>
  <c r="P47"/>
  <c r="P52"/>
  <c r="P54"/>
  <c r="O47"/>
  <c r="H42"/>
  <c r="O54"/>
  <c r="J41"/>
  <c r="O52"/>
  <c r="L51"/>
  <c r="L54" s="1"/>
  <c r="K51"/>
  <c r="K54" s="1"/>
  <c r="J54"/>
  <c r="M41"/>
  <c r="N47"/>
  <c r="G25"/>
  <c r="N52"/>
  <c r="D47"/>
  <c r="R107"/>
  <c r="N103"/>
  <c r="R96"/>
  <c r="N92"/>
  <c r="N82"/>
  <c r="N75"/>
  <c r="J71"/>
  <c r="J74" s="1"/>
  <c r="J61"/>
  <c r="N55"/>
  <c r="J51"/>
  <c r="E102"/>
  <c r="E101"/>
  <c r="E100"/>
  <c r="E99"/>
  <c r="E98"/>
  <c r="E97"/>
  <c r="D102"/>
  <c r="D101"/>
  <c r="D100"/>
  <c r="D99"/>
  <c r="D98"/>
  <c r="D97"/>
  <c r="E92"/>
  <c r="E91"/>
  <c r="E90"/>
  <c r="E89"/>
  <c r="E88"/>
  <c r="E87"/>
  <c r="D92"/>
  <c r="D91"/>
  <c r="D90"/>
  <c r="D89"/>
  <c r="D88"/>
  <c r="D87"/>
  <c r="E83"/>
  <c r="E82"/>
  <c r="E81"/>
  <c r="E80"/>
  <c r="E79"/>
  <c r="E78"/>
  <c r="D83"/>
  <c r="D82"/>
  <c r="D81"/>
  <c r="D80"/>
  <c r="D79"/>
  <c r="D78"/>
  <c r="E72"/>
  <c r="E71"/>
  <c r="E70"/>
  <c r="E69"/>
  <c r="E68"/>
  <c r="E67"/>
  <c r="D72"/>
  <c r="D71"/>
  <c r="D70"/>
  <c r="D69"/>
  <c r="D68"/>
  <c r="D67"/>
  <c r="E61"/>
  <c r="E60"/>
  <c r="E57"/>
  <c r="E59"/>
  <c r="E62" s="1"/>
  <c r="D61"/>
  <c r="D60"/>
  <c r="D59"/>
  <c r="D62" s="1"/>
  <c r="D57"/>
  <c r="E52"/>
  <c r="E51"/>
  <c r="E49"/>
  <c r="E47"/>
  <c r="E50" s="1"/>
  <c r="E53" s="1"/>
  <c r="D52"/>
  <c r="D51"/>
  <c r="D50"/>
  <c r="D53" s="1"/>
  <c r="D49"/>
  <c r="C101"/>
  <c r="C98"/>
  <c r="C100"/>
  <c r="C97"/>
  <c r="C99" s="1"/>
  <c r="C102" s="1"/>
  <c r="C88"/>
  <c r="G6"/>
  <c r="G5"/>
  <c r="G4"/>
  <c r="G3"/>
  <c r="C91"/>
  <c r="C90"/>
  <c r="C87"/>
  <c r="C89" s="1"/>
  <c r="C92" s="1"/>
  <c r="I80"/>
  <c r="C82" s="1"/>
  <c r="I79"/>
  <c r="C81"/>
  <c r="C79"/>
  <c r="C78"/>
  <c r="C80" s="1"/>
  <c r="C71"/>
  <c r="C70"/>
  <c r="C68"/>
  <c r="C67"/>
  <c r="C69" s="1"/>
  <c r="C72" s="1"/>
  <c r="C58"/>
  <c r="C61"/>
  <c r="C60"/>
  <c r="C57"/>
  <c r="C59" s="1"/>
  <c r="C62" s="1"/>
  <c r="C47"/>
  <c r="C49"/>
  <c r="C52"/>
  <c r="C51"/>
  <c r="C50"/>
  <c r="C53" s="1"/>
  <c r="C38"/>
  <c r="C35"/>
  <c r="F38"/>
  <c r="F35"/>
  <c r="C23"/>
  <c r="C27"/>
  <c r="C26"/>
  <c r="C24"/>
  <c r="C25"/>
  <c r="C28" s="1"/>
  <c r="F17"/>
  <c r="F6"/>
  <c r="F5"/>
  <c r="F4"/>
  <c r="F3"/>
  <c r="C8"/>
  <c r="C5"/>
  <c r="C17"/>
  <c r="C83" l="1"/>
</calcChain>
</file>

<file path=xl/sharedStrings.xml><?xml version="1.0" encoding="utf-8"?>
<sst xmlns="http://schemas.openxmlformats.org/spreadsheetml/2006/main" count="251" uniqueCount="65">
  <si>
    <t>Last year  performance</t>
  </si>
  <si>
    <t>Revenue</t>
  </si>
  <si>
    <t>million</t>
  </si>
  <si>
    <t>operating cost</t>
  </si>
  <si>
    <t>gross profit</t>
  </si>
  <si>
    <t>general management and admn expenses</t>
  </si>
  <si>
    <t>int on debt</t>
  </si>
  <si>
    <t>operating loss</t>
  </si>
  <si>
    <t>operating costs</t>
  </si>
  <si>
    <t>marketing</t>
  </si>
  <si>
    <t>fuel</t>
  </si>
  <si>
    <t>labor</t>
  </si>
  <si>
    <t>INCOME STATEMENT</t>
  </si>
  <si>
    <t>BALANCESHEET</t>
  </si>
  <si>
    <t>Liabilities</t>
  </si>
  <si>
    <t>Assets</t>
  </si>
  <si>
    <t>cash balance</t>
  </si>
  <si>
    <t>airport facility</t>
  </si>
  <si>
    <t>aircraft</t>
  </si>
  <si>
    <t>routes</t>
  </si>
  <si>
    <t>debts</t>
  </si>
  <si>
    <t>long term debt</t>
  </si>
  <si>
    <t>unsecured debt</t>
  </si>
  <si>
    <t>share capital</t>
  </si>
  <si>
    <t>reserves for debt</t>
  </si>
  <si>
    <t>Profit and loss a/c (debit balance)</t>
  </si>
  <si>
    <t>Loss in profit and loss a/c can either be shown in the asset side of the balance sheet as the loss to be written off or it can be deducted from the share capital</t>
  </si>
  <si>
    <t>This year revenues will increase by 5% due to new routes. Operational costs will increase by 20% due to higher fuel and labor costs. G&amp;A costs will increase by 3% with an increase in the cost of living. Debt cost will increase by $10 million due to higher short-term interest rates.</t>
  </si>
  <si>
    <t>Revised Income statement</t>
  </si>
  <si>
    <t>Revised Balance sheet</t>
  </si>
  <si>
    <t>(accumulated loss)</t>
  </si>
  <si>
    <t>To the extent of meeting expected operating loss of  143 million, either company has to lease the asset and can cut the operating expenses</t>
  </si>
  <si>
    <t>or 50 million airport assets can be sold to reduce the operating cash loss.Otherwise, the company needs to issue new shares to fund its operations.</t>
  </si>
  <si>
    <t>It is not economical to issue the debt instrument as the cost of debt is increasing .</t>
  </si>
  <si>
    <t>additional capital</t>
  </si>
  <si>
    <t>optiion No;1</t>
  </si>
  <si>
    <t>The government has offered a potential "gift" to cover the incremental cost of fuel. This will be an elimination of a 6% fuel excise tax as well as an interest-free $100 million gift in return for agreeing to purchase only U.S.-manufactured aircraft over a three-year period with no reduction in aircraft cost financed by an additional debt at 10%.</t>
  </si>
  <si>
    <t>The company has been offered a fuel-hedging program that involves a one-time investment of $10 million but will guarantee a 4% annual price increase in operating costs.</t>
  </si>
  <si>
    <t>option:2</t>
  </si>
  <si>
    <t>The company has been offered a five-year union contract for no wage increases in return for a guarantee of no reduction in jobs.</t>
  </si>
  <si>
    <t>option:3</t>
  </si>
  <si>
    <t>option:4</t>
  </si>
  <si>
    <t>The company has been offered a 10% reduction in the cost of a planned $600 million aircraft order by a foreign supplier financed by a debt at 10% or the company can forego buying new aircraft but will incur a 10% higher ongoing cost in fuel and labor.</t>
  </si>
  <si>
    <t>if the aircrafft is purchased from the foreign supplier, then the debt will be used to purchase the aircraft.</t>
  </si>
  <si>
    <t>600 million debt</t>
  </si>
  <si>
    <t>reduction 10%</t>
  </si>
  <si>
    <t>interest expense</t>
  </si>
  <si>
    <t>foregoing the purchase of aircraft but will incur  10% higher on going cost in fuel and labour</t>
  </si>
  <si>
    <t>revised</t>
  </si>
  <si>
    <t>option:5</t>
  </si>
  <si>
    <t>The company has the option to create a low-cost structure that will replace its existing labor structure. This will involve taking the company into bankruptcy to void union contracts, will reduce overall labor costs by 25%, and will involve a 40% premium in ongoing debt expense.</t>
  </si>
  <si>
    <t>current year performance</t>
  </si>
  <si>
    <t>first year</t>
  </si>
  <si>
    <t>second year</t>
  </si>
  <si>
    <t>third year</t>
  </si>
  <si>
    <t>Revised income statement</t>
  </si>
  <si>
    <t>Balance sheet</t>
  </si>
  <si>
    <t>Third year</t>
  </si>
  <si>
    <t>Interest  free gift</t>
  </si>
  <si>
    <t>investment</t>
  </si>
  <si>
    <t>Bank overdraft</t>
  </si>
  <si>
    <t>bank oD</t>
  </si>
  <si>
    <t>loan for purchase of</t>
  </si>
  <si>
    <t>bank od</t>
  </si>
  <si>
    <t>OPTION 1 NEEDS TO BE SELECTED AS IT PRODUCES PROFIT FROM THE YEAR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</si>
</sst>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left" inden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>
      <selection activeCell="A106" sqref="A106"/>
    </sheetView>
  </sheetViews>
  <sheetFormatPr defaultRowHeight="15"/>
  <cols>
    <col min="1" max="1" width="11.85546875" customWidth="1"/>
    <col min="2" max="2" width="28.5703125" customWidth="1"/>
    <col min="4" max="4" width="12" customWidth="1"/>
    <col min="5" max="5" width="30.5703125" customWidth="1"/>
    <col min="7" max="7" width="13.28515625" customWidth="1"/>
    <col min="9" max="9" width="17" customWidth="1"/>
    <col min="11" max="11" width="12.140625" customWidth="1"/>
    <col min="13" max="13" width="16.7109375" customWidth="1"/>
    <col min="15" max="15" width="12" customWidth="1"/>
  </cols>
  <sheetData>
    <row r="1" spans="1:7">
      <c r="A1" s="2" t="s">
        <v>0</v>
      </c>
    </row>
    <row r="2" spans="1:7">
      <c r="A2" t="s">
        <v>12</v>
      </c>
      <c r="C2" t="s">
        <v>2</v>
      </c>
      <c r="E2" t="s">
        <v>8</v>
      </c>
      <c r="G2" t="s">
        <v>48</v>
      </c>
    </row>
    <row r="3" spans="1:7">
      <c r="A3" t="s">
        <v>1</v>
      </c>
      <c r="C3">
        <v>400</v>
      </c>
      <c r="E3" t="s">
        <v>9</v>
      </c>
      <c r="F3">
        <f>20%*C4</f>
        <v>60</v>
      </c>
      <c r="G3">
        <f>F3*120%</f>
        <v>72</v>
      </c>
    </row>
    <row r="4" spans="1:7">
      <c r="A4" t="s">
        <v>3</v>
      </c>
      <c r="C4">
        <v>300</v>
      </c>
      <c r="E4" t="s">
        <v>10</v>
      </c>
      <c r="F4">
        <f>25%*C4</f>
        <v>75</v>
      </c>
      <c r="G4">
        <f t="shared" ref="G4:G5" si="0">F4*120%</f>
        <v>90</v>
      </c>
    </row>
    <row r="5" spans="1:7">
      <c r="A5" t="s">
        <v>4</v>
      </c>
      <c r="C5">
        <f>C3-C4</f>
        <v>100</v>
      </c>
      <c r="E5" t="s">
        <v>11</v>
      </c>
      <c r="F5">
        <f>55%*C4</f>
        <v>165</v>
      </c>
      <c r="G5">
        <f t="shared" si="0"/>
        <v>198</v>
      </c>
    </row>
    <row r="6" spans="1:7">
      <c r="A6" t="s">
        <v>5</v>
      </c>
      <c r="C6">
        <v>100</v>
      </c>
      <c r="F6">
        <f>SUM(F3:F5)</f>
        <v>300</v>
      </c>
      <c r="G6">
        <f>SUM(G3:G5)</f>
        <v>360</v>
      </c>
    </row>
    <row r="7" spans="1:7">
      <c r="A7" t="s">
        <v>6</v>
      </c>
      <c r="C7">
        <v>90</v>
      </c>
    </row>
    <row r="8" spans="1:7">
      <c r="A8" t="s">
        <v>7</v>
      </c>
      <c r="C8">
        <f>C5-C6-C7</f>
        <v>-90</v>
      </c>
    </row>
    <row r="10" spans="1:7">
      <c r="A10" t="s">
        <v>13</v>
      </c>
    </row>
    <row r="11" spans="1:7">
      <c r="B11" t="s">
        <v>14</v>
      </c>
      <c r="E11" t="s">
        <v>15</v>
      </c>
    </row>
    <row r="12" spans="1:7">
      <c r="B12" t="s">
        <v>20</v>
      </c>
      <c r="E12" t="s">
        <v>16</v>
      </c>
      <c r="F12">
        <v>40</v>
      </c>
    </row>
    <row r="13" spans="1:7">
      <c r="B13" t="s">
        <v>21</v>
      </c>
      <c r="C13">
        <v>100</v>
      </c>
      <c r="E13" t="s">
        <v>17</v>
      </c>
      <c r="F13">
        <v>100</v>
      </c>
    </row>
    <row r="14" spans="1:7">
      <c r="B14" t="s">
        <v>22</v>
      </c>
      <c r="C14">
        <v>800</v>
      </c>
      <c r="E14" t="s">
        <v>18</v>
      </c>
      <c r="F14">
        <v>600</v>
      </c>
    </row>
    <row r="15" spans="1:7">
      <c r="B15" t="s">
        <v>23</v>
      </c>
      <c r="C15">
        <v>160</v>
      </c>
      <c r="E15" t="s">
        <v>19</v>
      </c>
      <c r="F15">
        <v>300</v>
      </c>
    </row>
    <row r="16" spans="1:7">
      <c r="B16" t="s">
        <v>24</v>
      </c>
      <c r="C16">
        <v>70</v>
      </c>
      <c r="E16" t="s">
        <v>25</v>
      </c>
      <c r="F16">
        <v>90</v>
      </c>
    </row>
    <row r="17" spans="1:7">
      <c r="C17">
        <f>SUM(C13:C16)</f>
        <v>1130</v>
      </c>
      <c r="F17">
        <f>SUM(F12:F16)</f>
        <v>1130</v>
      </c>
    </row>
    <row r="18" spans="1:7">
      <c r="B18" t="s">
        <v>26</v>
      </c>
    </row>
    <row r="20" spans="1:7">
      <c r="A20" s="1" t="s">
        <v>27</v>
      </c>
    </row>
    <row r="21" spans="1:7">
      <c r="A21" s="2" t="s">
        <v>51</v>
      </c>
    </row>
    <row r="22" spans="1:7">
      <c r="A22" t="s">
        <v>28</v>
      </c>
      <c r="C22" t="s">
        <v>2</v>
      </c>
    </row>
    <row r="23" spans="1:7">
      <c r="A23" t="s">
        <v>1</v>
      </c>
      <c r="C23">
        <f>400*105%</f>
        <v>420</v>
      </c>
    </row>
    <row r="24" spans="1:7">
      <c r="A24" t="s">
        <v>3</v>
      </c>
      <c r="C24">
        <f>300*120%</f>
        <v>360</v>
      </c>
    </row>
    <row r="25" spans="1:7">
      <c r="A25" t="s">
        <v>4</v>
      </c>
      <c r="C25">
        <f>C23-C24</f>
        <v>60</v>
      </c>
      <c r="G25">
        <f>C24-C49</f>
        <v>21.600000000000023</v>
      </c>
    </row>
    <row r="26" spans="1:7">
      <c r="A26" t="s">
        <v>5</v>
      </c>
      <c r="C26">
        <f>100*103%</f>
        <v>103</v>
      </c>
    </row>
    <row r="27" spans="1:7">
      <c r="A27" t="s">
        <v>6</v>
      </c>
      <c r="C27">
        <f>90+10</f>
        <v>100</v>
      </c>
    </row>
    <row r="28" spans="1:7">
      <c r="A28" t="s">
        <v>7</v>
      </c>
      <c r="C28">
        <f>C25-C26-C27</f>
        <v>-143</v>
      </c>
    </row>
    <row r="30" spans="1:7">
      <c r="A30" t="s">
        <v>29</v>
      </c>
    </row>
    <row r="31" spans="1:7">
      <c r="B31" t="s">
        <v>14</v>
      </c>
      <c r="E31" t="s">
        <v>16</v>
      </c>
      <c r="F31">
        <v>40</v>
      </c>
    </row>
    <row r="32" spans="1:7">
      <c r="B32" t="s">
        <v>20</v>
      </c>
      <c r="E32" t="s">
        <v>17</v>
      </c>
      <c r="F32">
        <v>100</v>
      </c>
    </row>
    <row r="33" spans="1:16">
      <c r="B33" t="s">
        <v>21</v>
      </c>
      <c r="C33">
        <v>100</v>
      </c>
      <c r="E33" t="s">
        <v>18</v>
      </c>
      <c r="F33">
        <v>600</v>
      </c>
    </row>
    <row r="34" spans="1:16">
      <c r="B34" t="s">
        <v>22</v>
      </c>
      <c r="C34">
        <v>800</v>
      </c>
      <c r="E34" t="s">
        <v>19</v>
      </c>
      <c r="F34">
        <v>300</v>
      </c>
    </row>
    <row r="35" spans="1:16">
      <c r="B35" t="s">
        <v>23</v>
      </c>
      <c r="C35">
        <f>160</f>
        <v>160</v>
      </c>
      <c r="E35" t="s">
        <v>25</v>
      </c>
      <c r="F35">
        <f>90-C28</f>
        <v>233</v>
      </c>
    </row>
    <row r="36" spans="1:16">
      <c r="B36" t="s">
        <v>34</v>
      </c>
      <c r="C36">
        <v>143</v>
      </c>
      <c r="E36" t="s">
        <v>30</v>
      </c>
    </row>
    <row r="37" spans="1:16">
      <c r="B37" t="s">
        <v>24</v>
      </c>
      <c r="C37">
        <v>70</v>
      </c>
    </row>
    <row r="38" spans="1:16">
      <c r="C38">
        <f>SUM(C33:C37)</f>
        <v>1273</v>
      </c>
      <c r="F38">
        <f>SUM(F31:F36)</f>
        <v>1273</v>
      </c>
    </row>
    <row r="39" spans="1:16">
      <c r="B39" t="s">
        <v>31</v>
      </c>
    </row>
    <row r="40" spans="1:16">
      <c r="B40" t="s">
        <v>32</v>
      </c>
    </row>
    <row r="41" spans="1:16">
      <c r="B41" t="s">
        <v>33</v>
      </c>
      <c r="J41">
        <f>D47-D49</f>
        <v>102.60000000000002</v>
      </c>
      <c r="M41">
        <f>N55-J54</f>
        <v>-0.1999999999998181</v>
      </c>
    </row>
    <row r="42" spans="1:16">
      <c r="H42">
        <f>C47-D47</f>
        <v>79</v>
      </c>
    </row>
    <row r="43" spans="1:16">
      <c r="A43" s="2" t="s">
        <v>35</v>
      </c>
    </row>
    <row r="44" spans="1:16">
      <c r="A44" s="1" t="s">
        <v>36</v>
      </c>
    </row>
    <row r="45" spans="1:16">
      <c r="A45" s="3" t="s">
        <v>55</v>
      </c>
      <c r="K45" t="s">
        <v>56</v>
      </c>
    </row>
    <row r="46" spans="1:16">
      <c r="A46" s="1"/>
      <c r="C46" t="s">
        <v>52</v>
      </c>
      <c r="D46" t="s">
        <v>53</v>
      </c>
      <c r="E46" t="s">
        <v>54</v>
      </c>
      <c r="I46" t="s">
        <v>14</v>
      </c>
      <c r="J46" t="s">
        <v>52</v>
      </c>
      <c r="K46" t="s">
        <v>53</v>
      </c>
      <c r="L46" t="s">
        <v>57</v>
      </c>
      <c r="N46" t="s">
        <v>52</v>
      </c>
      <c r="O46" t="s">
        <v>53</v>
      </c>
      <c r="P46" t="s">
        <v>57</v>
      </c>
    </row>
    <row r="47" spans="1:16">
      <c r="A47" t="s">
        <v>1</v>
      </c>
      <c r="C47">
        <f>C23+100</f>
        <v>520</v>
      </c>
      <c r="D47">
        <f>420*105%</f>
        <v>441</v>
      </c>
      <c r="E47">
        <f>125%*D47</f>
        <v>551.25</v>
      </c>
      <c r="I47" t="s">
        <v>20</v>
      </c>
      <c r="M47" t="s">
        <v>16</v>
      </c>
      <c r="N47">
        <f>40+100-21.6</f>
        <v>118.4</v>
      </c>
      <c r="O47">
        <f>40+100-21.6-100.4</f>
        <v>18</v>
      </c>
      <c r="P47">
        <f>40+100-21.6-100.4+9.95</f>
        <v>27.95</v>
      </c>
    </row>
    <row r="48" spans="1:16">
      <c r="I48" t="s">
        <v>58</v>
      </c>
      <c r="J48">
        <v>100</v>
      </c>
      <c r="K48">
        <v>100</v>
      </c>
      <c r="L48">
        <v>100</v>
      </c>
    </row>
    <row r="49" spans="1:16">
      <c r="A49" t="s">
        <v>3</v>
      </c>
      <c r="C49">
        <f>C24*94%</f>
        <v>338.4</v>
      </c>
      <c r="D49">
        <f>C49</f>
        <v>338.4</v>
      </c>
      <c r="E49">
        <f>D49</f>
        <v>338.4</v>
      </c>
      <c r="I49" t="s">
        <v>21</v>
      </c>
      <c r="J49">
        <v>100</v>
      </c>
      <c r="K49">
        <v>100</v>
      </c>
      <c r="L49">
        <v>100</v>
      </c>
      <c r="M49" t="s">
        <v>17</v>
      </c>
      <c r="N49">
        <v>100</v>
      </c>
      <c r="O49">
        <v>100</v>
      </c>
      <c r="P49">
        <v>100</v>
      </c>
    </row>
    <row r="50" spans="1:16">
      <c r="A50" t="s">
        <v>4</v>
      </c>
      <c r="C50">
        <f>C47-C49</f>
        <v>181.60000000000002</v>
      </c>
      <c r="D50">
        <f>D47-D49</f>
        <v>102.60000000000002</v>
      </c>
      <c r="E50">
        <f>E47-E49</f>
        <v>212.85000000000002</v>
      </c>
      <c r="I50" t="s">
        <v>22</v>
      </c>
      <c r="J50">
        <v>800</v>
      </c>
      <c r="K50">
        <v>800</v>
      </c>
      <c r="L50">
        <v>800</v>
      </c>
      <c r="M50" t="s">
        <v>18</v>
      </c>
      <c r="N50">
        <v>600</v>
      </c>
      <c r="O50">
        <v>600</v>
      </c>
      <c r="P50">
        <v>600</v>
      </c>
    </row>
    <row r="51" spans="1:16">
      <c r="A51" t="s">
        <v>5</v>
      </c>
      <c r="C51">
        <f>100*103%</f>
        <v>103</v>
      </c>
      <c r="D51">
        <f>C51</f>
        <v>103</v>
      </c>
      <c r="E51">
        <f>D51</f>
        <v>103</v>
      </c>
      <c r="I51" t="s">
        <v>23</v>
      </c>
      <c r="J51">
        <f>160</f>
        <v>160</v>
      </c>
      <c r="K51">
        <f>160</f>
        <v>160</v>
      </c>
      <c r="L51">
        <f>160</f>
        <v>160</v>
      </c>
      <c r="M51" t="s">
        <v>19</v>
      </c>
      <c r="N51">
        <v>300</v>
      </c>
      <c r="O51">
        <v>300</v>
      </c>
      <c r="P51">
        <v>300</v>
      </c>
    </row>
    <row r="52" spans="1:16">
      <c r="A52" t="s">
        <v>6</v>
      </c>
      <c r="C52">
        <f>90+10</f>
        <v>100</v>
      </c>
      <c r="D52">
        <f>C52</f>
        <v>100</v>
      </c>
      <c r="E52">
        <f>D52</f>
        <v>100</v>
      </c>
      <c r="I52" t="s">
        <v>34</v>
      </c>
      <c r="J52">
        <v>143</v>
      </c>
      <c r="K52">
        <v>143</v>
      </c>
      <c r="L52">
        <v>143</v>
      </c>
      <c r="M52" t="s">
        <v>25</v>
      </c>
      <c r="N52">
        <f>233+21.4</f>
        <v>254.4</v>
      </c>
      <c r="O52">
        <f>233+21.4+100.4</f>
        <v>354.8</v>
      </c>
      <c r="P52">
        <f>233+21.4+100.4-9.85</f>
        <v>344.95</v>
      </c>
    </row>
    <row r="53" spans="1:16">
      <c r="A53" t="s">
        <v>7</v>
      </c>
      <c r="C53">
        <f>C50-C51-C52</f>
        <v>-21.399999999999977</v>
      </c>
      <c r="D53">
        <f>D50-D51-D52</f>
        <v>-100.39999999999998</v>
      </c>
      <c r="E53">
        <f>E50-E51-E52</f>
        <v>9.8500000000000227</v>
      </c>
      <c r="I53" t="s">
        <v>24</v>
      </c>
      <c r="J53">
        <v>70</v>
      </c>
      <c r="K53">
        <v>70</v>
      </c>
      <c r="L53">
        <v>70</v>
      </c>
      <c r="M53" t="s">
        <v>30</v>
      </c>
    </row>
    <row r="54" spans="1:16">
      <c r="A54" s="2" t="s">
        <v>38</v>
      </c>
      <c r="J54">
        <f>SUM(J48:J53)</f>
        <v>1373</v>
      </c>
      <c r="K54">
        <f>SUM(K48:K53)</f>
        <v>1373</v>
      </c>
      <c r="L54">
        <f>SUM(L48:L53)</f>
        <v>1373</v>
      </c>
      <c r="O54" s="4">
        <f>SUM(O47:O53)</f>
        <v>1372.8</v>
      </c>
      <c r="P54" s="4">
        <f>SUM(P47:P53)</f>
        <v>1372.9</v>
      </c>
    </row>
    <row r="55" spans="1:16">
      <c r="A55" s="1" t="s">
        <v>37</v>
      </c>
      <c r="N55" s="4">
        <f>SUM(N47:N53)</f>
        <v>1372.8000000000002</v>
      </c>
    </row>
    <row r="56" spans="1:16">
      <c r="A56" s="1"/>
      <c r="C56" t="s">
        <v>52</v>
      </c>
      <c r="D56" t="s">
        <v>53</v>
      </c>
      <c r="E56" t="s">
        <v>54</v>
      </c>
      <c r="K56" t="s">
        <v>56</v>
      </c>
    </row>
    <row r="57" spans="1:16">
      <c r="A57" t="s">
        <v>1</v>
      </c>
      <c r="C57">
        <f>400*105%</f>
        <v>420</v>
      </c>
      <c r="D57">
        <f>C57*105%</f>
        <v>441</v>
      </c>
      <c r="E57">
        <f>D57*125%</f>
        <v>551.25</v>
      </c>
      <c r="I57" t="s">
        <v>14</v>
      </c>
      <c r="J57" t="s">
        <v>52</v>
      </c>
      <c r="K57" t="s">
        <v>53</v>
      </c>
      <c r="L57" t="s">
        <v>57</v>
      </c>
      <c r="N57" t="s">
        <v>52</v>
      </c>
      <c r="O57" t="s">
        <v>53</v>
      </c>
      <c r="P57" t="s">
        <v>57</v>
      </c>
    </row>
    <row r="58" spans="1:16">
      <c r="A58" t="s">
        <v>3</v>
      </c>
      <c r="C58">
        <f>(300*120%)*104%</f>
        <v>374.40000000000003</v>
      </c>
      <c r="D58">
        <f>C58*104%</f>
        <v>389.37600000000003</v>
      </c>
      <c r="E58">
        <f>D58*104%</f>
        <v>404.95104000000003</v>
      </c>
      <c r="I58" t="s">
        <v>20</v>
      </c>
      <c r="M58" t="s">
        <v>16</v>
      </c>
    </row>
    <row r="59" spans="1:16">
      <c r="A59" t="s">
        <v>4</v>
      </c>
      <c r="C59">
        <f>C57-C58</f>
        <v>45.599999999999966</v>
      </c>
      <c r="D59">
        <f>D57-D58</f>
        <v>51.623999999999967</v>
      </c>
      <c r="E59">
        <f>E57-E58</f>
        <v>146.29895999999997</v>
      </c>
      <c r="I59" t="s">
        <v>21</v>
      </c>
      <c r="J59">
        <v>100</v>
      </c>
      <c r="K59">
        <v>100</v>
      </c>
      <c r="L59">
        <v>100</v>
      </c>
      <c r="M59" t="s">
        <v>17</v>
      </c>
      <c r="N59">
        <v>100</v>
      </c>
      <c r="O59">
        <v>100</v>
      </c>
      <c r="P59">
        <v>100</v>
      </c>
    </row>
    <row r="60" spans="1:16">
      <c r="A60" t="s">
        <v>5</v>
      </c>
      <c r="C60">
        <f>100*103%</f>
        <v>103</v>
      </c>
      <c r="D60">
        <f>C60</f>
        <v>103</v>
      </c>
      <c r="E60">
        <f>D60</f>
        <v>103</v>
      </c>
      <c r="I60" t="s">
        <v>22</v>
      </c>
      <c r="J60">
        <v>800</v>
      </c>
      <c r="K60">
        <v>800</v>
      </c>
      <c r="L60">
        <v>800</v>
      </c>
      <c r="M60" t="s">
        <v>18</v>
      </c>
      <c r="N60">
        <v>600</v>
      </c>
      <c r="O60">
        <v>600</v>
      </c>
      <c r="P60">
        <v>600</v>
      </c>
    </row>
    <row r="61" spans="1:16">
      <c r="A61" t="s">
        <v>6</v>
      </c>
      <c r="C61">
        <f>90+10</f>
        <v>100</v>
      </c>
      <c r="D61">
        <f>C61</f>
        <v>100</v>
      </c>
      <c r="E61">
        <f>D61</f>
        <v>100</v>
      </c>
      <c r="I61" t="s">
        <v>23</v>
      </c>
      <c r="J61">
        <f>160</f>
        <v>160</v>
      </c>
      <c r="K61">
        <f>160</f>
        <v>160</v>
      </c>
      <c r="L61">
        <f>160</f>
        <v>160</v>
      </c>
      <c r="M61" t="s">
        <v>19</v>
      </c>
      <c r="N61">
        <v>300</v>
      </c>
      <c r="O61">
        <v>300</v>
      </c>
      <c r="P61">
        <v>300</v>
      </c>
    </row>
    <row r="62" spans="1:16">
      <c r="A62" t="s">
        <v>7</v>
      </c>
      <c r="C62">
        <f>C59-C60-C61</f>
        <v>-157.40000000000003</v>
      </c>
      <c r="D62">
        <f>D59-D60-D61</f>
        <v>-151.37600000000003</v>
      </c>
      <c r="E62">
        <f>E59-E60-E61</f>
        <v>-56.701040000000035</v>
      </c>
      <c r="I62" t="s">
        <v>34</v>
      </c>
      <c r="J62">
        <v>143</v>
      </c>
      <c r="K62">
        <v>143</v>
      </c>
      <c r="L62">
        <v>143</v>
      </c>
      <c r="M62" t="s">
        <v>25</v>
      </c>
      <c r="N62">
        <f>233+157.4</f>
        <v>390.4</v>
      </c>
      <c r="O62">
        <f>233+157.4+152</f>
        <v>542.4</v>
      </c>
      <c r="P62">
        <f>O62+57</f>
        <v>599.4</v>
      </c>
    </row>
    <row r="63" spans="1:16">
      <c r="I63" t="s">
        <v>24</v>
      </c>
      <c r="J63">
        <v>70</v>
      </c>
      <c r="K63">
        <v>70</v>
      </c>
      <c r="L63">
        <v>70</v>
      </c>
      <c r="M63" t="s">
        <v>30</v>
      </c>
    </row>
    <row r="64" spans="1:16">
      <c r="A64" s="2" t="s">
        <v>40</v>
      </c>
      <c r="I64" t="s">
        <v>60</v>
      </c>
      <c r="J64">
        <f>157.4-30</f>
        <v>127.4</v>
      </c>
      <c r="K64">
        <f>157.4-30+152</f>
        <v>279.39999999999998</v>
      </c>
      <c r="L64">
        <f>K64+57</f>
        <v>336.4</v>
      </c>
      <c r="M64" t="s">
        <v>59</v>
      </c>
      <c r="N64">
        <v>10</v>
      </c>
      <c r="O64">
        <v>10</v>
      </c>
      <c r="P64">
        <v>10</v>
      </c>
    </row>
    <row r="65" spans="1:20">
      <c r="A65" s="1" t="s">
        <v>39</v>
      </c>
      <c r="J65">
        <f>SUM(J59:J64)</f>
        <v>1400.4</v>
      </c>
      <c r="K65">
        <f>SUM(K59:K64)</f>
        <v>1552.4</v>
      </c>
      <c r="L65">
        <f>SUM(L59:L64)</f>
        <v>1609.4</v>
      </c>
      <c r="N65">
        <f>SUM(N58:N64)</f>
        <v>1400.4</v>
      </c>
      <c r="O65">
        <f>SUM(O58:O64)</f>
        <v>1552.4</v>
      </c>
      <c r="P65">
        <f>SUM(P58:P64)</f>
        <v>1609.4</v>
      </c>
    </row>
    <row r="66" spans="1:20">
      <c r="A66" s="1"/>
      <c r="C66" t="s">
        <v>52</v>
      </c>
      <c r="D66" t="s">
        <v>53</v>
      </c>
      <c r="E66" t="s">
        <v>54</v>
      </c>
      <c r="K66" t="s">
        <v>56</v>
      </c>
    </row>
    <row r="67" spans="1:20">
      <c r="A67" t="s">
        <v>1</v>
      </c>
      <c r="C67">
        <f>400*105%</f>
        <v>420</v>
      </c>
      <c r="D67">
        <f>C67*105%</f>
        <v>441</v>
      </c>
      <c r="E67">
        <f>D67*125%</f>
        <v>551.25</v>
      </c>
      <c r="I67" t="s">
        <v>14</v>
      </c>
      <c r="J67" t="s">
        <v>52</v>
      </c>
      <c r="K67" t="s">
        <v>53</v>
      </c>
      <c r="L67" t="s">
        <v>57</v>
      </c>
      <c r="N67" t="s">
        <v>52</v>
      </c>
      <c r="O67" t="s">
        <v>53</v>
      </c>
      <c r="P67" t="s">
        <v>57</v>
      </c>
    </row>
    <row r="68" spans="1:20">
      <c r="A68" t="s">
        <v>3</v>
      </c>
      <c r="C68">
        <f>300*120%</f>
        <v>360</v>
      </c>
      <c r="D68">
        <f>C68</f>
        <v>360</v>
      </c>
      <c r="E68">
        <f>D68</f>
        <v>360</v>
      </c>
      <c r="I68" t="s">
        <v>20</v>
      </c>
      <c r="M68" t="s">
        <v>16</v>
      </c>
      <c r="N68">
        <v>40</v>
      </c>
      <c r="O68">
        <v>40</v>
      </c>
      <c r="P68">
        <v>40</v>
      </c>
    </row>
    <row r="69" spans="1:20">
      <c r="A69" t="s">
        <v>4</v>
      </c>
      <c r="C69">
        <f>C67-C68</f>
        <v>60</v>
      </c>
      <c r="D69">
        <f>D67-D68</f>
        <v>81</v>
      </c>
      <c r="E69">
        <f>E67-E68</f>
        <v>191.25</v>
      </c>
      <c r="I69" t="s">
        <v>21</v>
      </c>
      <c r="J69">
        <v>100</v>
      </c>
      <c r="K69">
        <v>100</v>
      </c>
      <c r="L69">
        <v>100</v>
      </c>
      <c r="M69" t="s">
        <v>17</v>
      </c>
      <c r="N69">
        <v>100</v>
      </c>
      <c r="O69">
        <v>100</v>
      </c>
      <c r="P69">
        <v>100</v>
      </c>
    </row>
    <row r="70" spans="1:20">
      <c r="A70" t="s">
        <v>5</v>
      </c>
      <c r="C70">
        <f>100*103%</f>
        <v>103</v>
      </c>
      <c r="D70">
        <f>C70</f>
        <v>103</v>
      </c>
      <c r="E70">
        <f>D70</f>
        <v>103</v>
      </c>
      <c r="I70" t="s">
        <v>22</v>
      </c>
      <c r="J70">
        <v>800</v>
      </c>
      <c r="K70">
        <v>800</v>
      </c>
      <c r="L70">
        <v>800</v>
      </c>
      <c r="M70" t="s">
        <v>18</v>
      </c>
      <c r="N70">
        <v>600</v>
      </c>
      <c r="O70">
        <v>600</v>
      </c>
      <c r="P70">
        <v>600</v>
      </c>
    </row>
    <row r="71" spans="1:20">
      <c r="A71" t="s">
        <v>6</v>
      </c>
      <c r="C71">
        <f>90+10</f>
        <v>100</v>
      </c>
      <c r="D71">
        <f>C71</f>
        <v>100</v>
      </c>
      <c r="E71">
        <f>D71</f>
        <v>100</v>
      </c>
      <c r="I71" t="s">
        <v>23</v>
      </c>
      <c r="J71">
        <f>160</f>
        <v>160</v>
      </c>
      <c r="K71">
        <f>160</f>
        <v>160</v>
      </c>
      <c r="L71">
        <f>160</f>
        <v>160</v>
      </c>
      <c r="M71" t="s">
        <v>19</v>
      </c>
      <c r="N71">
        <v>300</v>
      </c>
      <c r="O71">
        <v>300</v>
      </c>
      <c r="P71">
        <v>300</v>
      </c>
    </row>
    <row r="72" spans="1:20">
      <c r="A72" t="s">
        <v>7</v>
      </c>
      <c r="C72">
        <f>C69-C70-C71</f>
        <v>-143</v>
      </c>
      <c r="D72">
        <f>D69-D70-D71</f>
        <v>-122</v>
      </c>
      <c r="E72">
        <f>E69-E70-E71</f>
        <v>-11.75</v>
      </c>
      <c r="I72" t="s">
        <v>34</v>
      </c>
      <c r="J72">
        <v>143</v>
      </c>
      <c r="K72">
        <v>143</v>
      </c>
      <c r="L72">
        <v>143</v>
      </c>
      <c r="M72" t="s">
        <v>25</v>
      </c>
      <c r="N72">
        <v>233</v>
      </c>
      <c r="O72">
        <v>233</v>
      </c>
      <c r="P72">
        <v>233</v>
      </c>
    </row>
    <row r="73" spans="1:20">
      <c r="I73" t="s">
        <v>24</v>
      </c>
      <c r="J73">
        <v>70</v>
      </c>
      <c r="K73">
        <v>70</v>
      </c>
      <c r="L73">
        <v>70</v>
      </c>
      <c r="M73" t="s">
        <v>30</v>
      </c>
    </row>
    <row r="74" spans="1:20">
      <c r="A74" s="2" t="s">
        <v>41</v>
      </c>
      <c r="J74">
        <f>SUM(J69:J73)</f>
        <v>1273</v>
      </c>
      <c r="K74">
        <f>SUM(K69:K73)</f>
        <v>1273</v>
      </c>
      <c r="L74">
        <f>SUM(L69:L73)</f>
        <v>1273</v>
      </c>
    </row>
    <row r="75" spans="1:20">
      <c r="A75" s="1" t="s">
        <v>42</v>
      </c>
      <c r="N75">
        <f>SUM(N68:N73)</f>
        <v>1273</v>
      </c>
    </row>
    <row r="76" spans="1:20">
      <c r="A76" s="1" t="s">
        <v>43</v>
      </c>
    </row>
    <row r="77" spans="1:20">
      <c r="A77" s="1"/>
      <c r="C77" t="s">
        <v>52</v>
      </c>
      <c r="D77" t="s">
        <v>53</v>
      </c>
      <c r="E77" t="s">
        <v>54</v>
      </c>
      <c r="O77" t="s">
        <v>56</v>
      </c>
    </row>
    <row r="78" spans="1:20">
      <c r="A78" t="s">
        <v>1</v>
      </c>
      <c r="C78">
        <f>400*105%</f>
        <v>420</v>
      </c>
      <c r="D78">
        <f>C78*105%</f>
        <v>441</v>
      </c>
      <c r="E78">
        <f>D78*125%</f>
        <v>551.25</v>
      </c>
      <c r="G78" t="s">
        <v>44</v>
      </c>
      <c r="M78" t="s">
        <v>14</v>
      </c>
      <c r="N78" t="s">
        <v>52</v>
      </c>
      <c r="O78" t="s">
        <v>53</v>
      </c>
      <c r="P78" t="s">
        <v>57</v>
      </c>
      <c r="R78" t="s">
        <v>52</v>
      </c>
      <c r="S78" t="s">
        <v>53</v>
      </c>
      <c r="T78" t="s">
        <v>57</v>
      </c>
    </row>
    <row r="79" spans="1:20">
      <c r="A79" t="s">
        <v>3</v>
      </c>
      <c r="C79">
        <f>300*120%</f>
        <v>360</v>
      </c>
      <c r="D79">
        <f>C79</f>
        <v>360</v>
      </c>
      <c r="E79">
        <f>D79</f>
        <v>360</v>
      </c>
      <c r="G79" t="s">
        <v>45</v>
      </c>
      <c r="I79">
        <f>600*90%</f>
        <v>540</v>
      </c>
      <c r="M79" t="s">
        <v>20</v>
      </c>
      <c r="Q79" t="s">
        <v>18</v>
      </c>
      <c r="R79">
        <v>540</v>
      </c>
      <c r="S79">
        <v>540</v>
      </c>
      <c r="T79">
        <v>540</v>
      </c>
    </row>
    <row r="80" spans="1:20">
      <c r="A80" t="s">
        <v>4</v>
      </c>
      <c r="C80">
        <f>C78-C79</f>
        <v>60</v>
      </c>
      <c r="D80">
        <f>D78-D79</f>
        <v>81</v>
      </c>
      <c r="E80">
        <f>E78-E79</f>
        <v>191.25</v>
      </c>
      <c r="G80" t="s">
        <v>46</v>
      </c>
      <c r="I80">
        <f>I79*10%</f>
        <v>54</v>
      </c>
      <c r="M80" t="s">
        <v>21</v>
      </c>
      <c r="N80">
        <v>100</v>
      </c>
      <c r="O80">
        <v>100</v>
      </c>
      <c r="P80">
        <v>100</v>
      </c>
      <c r="Q80" t="s">
        <v>17</v>
      </c>
      <c r="R80">
        <v>100</v>
      </c>
      <c r="S80">
        <v>100</v>
      </c>
      <c r="T80">
        <v>100</v>
      </c>
    </row>
    <row r="81" spans="1:20">
      <c r="A81" t="s">
        <v>5</v>
      </c>
      <c r="C81">
        <f>100*103%</f>
        <v>103</v>
      </c>
      <c r="D81">
        <f>C81</f>
        <v>103</v>
      </c>
      <c r="E81">
        <f>D81</f>
        <v>103</v>
      </c>
      <c r="M81" t="s">
        <v>22</v>
      </c>
      <c r="N81">
        <v>800</v>
      </c>
      <c r="O81">
        <v>800</v>
      </c>
      <c r="P81">
        <v>800</v>
      </c>
      <c r="Q81" t="s">
        <v>18</v>
      </c>
      <c r="R81">
        <v>600</v>
      </c>
      <c r="S81">
        <v>600</v>
      </c>
      <c r="T81">
        <v>600</v>
      </c>
    </row>
    <row r="82" spans="1:20">
      <c r="A82" t="s">
        <v>6</v>
      </c>
      <c r="C82">
        <f>90+10+I80</f>
        <v>154</v>
      </c>
      <c r="D82">
        <f>C82</f>
        <v>154</v>
      </c>
      <c r="E82">
        <f>D82</f>
        <v>154</v>
      </c>
      <c r="M82" t="s">
        <v>23</v>
      </c>
      <c r="N82">
        <f>160</f>
        <v>160</v>
      </c>
      <c r="O82">
        <f>160</f>
        <v>160</v>
      </c>
      <c r="P82">
        <f>160</f>
        <v>160</v>
      </c>
      <c r="Q82" t="s">
        <v>19</v>
      </c>
      <c r="R82">
        <v>300</v>
      </c>
      <c r="S82">
        <v>300</v>
      </c>
      <c r="T82">
        <v>300</v>
      </c>
    </row>
    <row r="83" spans="1:20">
      <c r="A83" t="s">
        <v>7</v>
      </c>
      <c r="C83">
        <f>C80-C81-C82</f>
        <v>-197</v>
      </c>
      <c r="D83">
        <f>D80-D81-D82</f>
        <v>-176</v>
      </c>
      <c r="E83">
        <f>E80-E81-E82</f>
        <v>-65.75</v>
      </c>
      <c r="M83" t="s">
        <v>34</v>
      </c>
      <c r="N83">
        <v>143</v>
      </c>
      <c r="O83">
        <v>143</v>
      </c>
      <c r="P83">
        <v>143</v>
      </c>
      <c r="Q83" t="s">
        <v>25</v>
      </c>
      <c r="R83">
        <f>233+197</f>
        <v>430</v>
      </c>
      <c r="S83">
        <f>233+197+176</f>
        <v>606</v>
      </c>
      <c r="T83">
        <f>S83+66</f>
        <v>672</v>
      </c>
    </row>
    <row r="84" spans="1:20">
      <c r="M84" t="s">
        <v>24</v>
      </c>
      <c r="N84">
        <v>70</v>
      </c>
      <c r="O84">
        <v>70</v>
      </c>
      <c r="P84">
        <v>70</v>
      </c>
      <c r="Q84" t="s">
        <v>30</v>
      </c>
    </row>
    <row r="85" spans="1:20">
      <c r="A85" t="s">
        <v>47</v>
      </c>
      <c r="M85" t="s">
        <v>61</v>
      </c>
      <c r="N85">
        <f>197-40</f>
        <v>157</v>
      </c>
      <c r="O85">
        <f>197-40+176</f>
        <v>333</v>
      </c>
      <c r="P85">
        <f>O85+66</f>
        <v>399</v>
      </c>
    </row>
    <row r="86" spans="1:20">
      <c r="C86" t="s">
        <v>52</v>
      </c>
      <c r="D86" t="s">
        <v>53</v>
      </c>
      <c r="E86" t="s">
        <v>54</v>
      </c>
      <c r="M86" t="s">
        <v>62</v>
      </c>
      <c r="N86">
        <v>540</v>
      </c>
      <c r="O86">
        <v>540</v>
      </c>
      <c r="P86">
        <v>540</v>
      </c>
    </row>
    <row r="87" spans="1:20">
      <c r="A87" t="s">
        <v>1</v>
      </c>
      <c r="C87">
        <f>400*105%</f>
        <v>420</v>
      </c>
      <c r="D87">
        <f>C87*105%</f>
        <v>441</v>
      </c>
      <c r="E87">
        <f>D87*125%</f>
        <v>551.25</v>
      </c>
      <c r="M87" t="s">
        <v>18</v>
      </c>
      <c r="N87">
        <f>SUM(N80:N86)</f>
        <v>1970</v>
      </c>
      <c r="O87">
        <f>SUM(O80:O86)</f>
        <v>2146</v>
      </c>
      <c r="P87">
        <f>SUM(P80:P86)</f>
        <v>2212</v>
      </c>
      <c r="R87">
        <f>SUM(R79:R86)</f>
        <v>1970</v>
      </c>
      <c r="S87">
        <f>SUM(S79:S86)</f>
        <v>2146</v>
      </c>
      <c r="T87">
        <f>SUM(T79:T86)</f>
        <v>2212</v>
      </c>
    </row>
    <row r="88" spans="1:20">
      <c r="A88" t="s">
        <v>3</v>
      </c>
      <c r="C88">
        <f>G3+(G4*110%)+(G5*110%)</f>
        <v>388.8</v>
      </c>
      <c r="D88">
        <f>C88</f>
        <v>388.8</v>
      </c>
      <c r="E88">
        <f>D88</f>
        <v>388.8</v>
      </c>
      <c r="M88" t="s">
        <v>14</v>
      </c>
      <c r="N88" t="s">
        <v>52</v>
      </c>
      <c r="O88" t="s">
        <v>53</v>
      </c>
      <c r="P88" t="s">
        <v>57</v>
      </c>
      <c r="R88" t="s">
        <v>52</v>
      </c>
      <c r="S88" t="s">
        <v>53</v>
      </c>
      <c r="T88" t="s">
        <v>57</v>
      </c>
    </row>
    <row r="89" spans="1:20">
      <c r="A89" t="s">
        <v>4</v>
      </c>
      <c r="C89">
        <f>C87-C88</f>
        <v>31.199999999999989</v>
      </c>
      <c r="D89">
        <f>D87-D88</f>
        <v>52.199999999999989</v>
      </c>
      <c r="E89">
        <f>E87-E88</f>
        <v>162.44999999999999</v>
      </c>
      <c r="M89" t="s">
        <v>20</v>
      </c>
    </row>
    <row r="90" spans="1:20">
      <c r="A90" t="s">
        <v>5</v>
      </c>
      <c r="C90">
        <f>100*103%</f>
        <v>103</v>
      </c>
      <c r="D90">
        <f>C90</f>
        <v>103</v>
      </c>
      <c r="E90">
        <f>D90</f>
        <v>103</v>
      </c>
      <c r="M90" t="s">
        <v>21</v>
      </c>
      <c r="N90">
        <v>100</v>
      </c>
      <c r="O90">
        <v>100</v>
      </c>
      <c r="P90">
        <v>100</v>
      </c>
      <c r="Q90" t="s">
        <v>17</v>
      </c>
      <c r="R90">
        <v>100</v>
      </c>
      <c r="S90">
        <v>100</v>
      </c>
      <c r="T90">
        <v>100</v>
      </c>
    </row>
    <row r="91" spans="1:20">
      <c r="A91" t="s">
        <v>6</v>
      </c>
      <c r="C91">
        <f>90+10</f>
        <v>100</v>
      </c>
      <c r="D91">
        <f>C91</f>
        <v>100</v>
      </c>
      <c r="E91">
        <f>D91</f>
        <v>100</v>
      </c>
      <c r="M91" t="s">
        <v>22</v>
      </c>
      <c r="N91">
        <v>800</v>
      </c>
      <c r="O91">
        <v>800</v>
      </c>
      <c r="P91">
        <v>800</v>
      </c>
      <c r="Q91" t="s">
        <v>18</v>
      </c>
      <c r="R91">
        <v>600</v>
      </c>
      <c r="S91">
        <v>600</v>
      </c>
      <c r="T91">
        <v>600</v>
      </c>
    </row>
    <row r="92" spans="1:20">
      <c r="A92" t="s">
        <v>7</v>
      </c>
      <c r="C92">
        <f>C89-C90-C91</f>
        <v>-171.8</v>
      </c>
      <c r="D92">
        <f>D89-D90-D91</f>
        <v>-150.80000000000001</v>
      </c>
      <c r="E92">
        <f>E89-E90-E91</f>
        <v>-40.550000000000011</v>
      </c>
      <c r="M92" t="s">
        <v>23</v>
      </c>
      <c r="N92">
        <f>160</f>
        <v>160</v>
      </c>
      <c r="O92">
        <f>160</f>
        <v>160</v>
      </c>
      <c r="P92">
        <f>160</f>
        <v>160</v>
      </c>
      <c r="Q92" t="s">
        <v>19</v>
      </c>
      <c r="R92">
        <v>300</v>
      </c>
      <c r="S92">
        <v>300</v>
      </c>
      <c r="T92">
        <v>300</v>
      </c>
    </row>
    <row r="93" spans="1:20">
      <c r="M93" t="s">
        <v>34</v>
      </c>
      <c r="N93">
        <v>143</v>
      </c>
      <c r="O93">
        <v>143</v>
      </c>
      <c r="P93">
        <v>143</v>
      </c>
      <c r="Q93" t="s">
        <v>25</v>
      </c>
      <c r="R93">
        <f>233+171.8</f>
        <v>404.8</v>
      </c>
      <c r="S93">
        <f>R93+151</f>
        <v>555.79999999999995</v>
      </c>
      <c r="T93">
        <f>S93+41</f>
        <v>596.79999999999995</v>
      </c>
    </row>
    <row r="94" spans="1:20">
      <c r="A94" s="2" t="s">
        <v>49</v>
      </c>
      <c r="M94" t="s">
        <v>24</v>
      </c>
      <c r="N94">
        <v>70</v>
      </c>
      <c r="O94">
        <v>70</v>
      </c>
      <c r="P94">
        <v>70</v>
      </c>
      <c r="Q94" t="s">
        <v>30</v>
      </c>
    </row>
    <row r="95" spans="1:20">
      <c r="A95" s="1" t="s">
        <v>50</v>
      </c>
      <c r="M95" t="s">
        <v>61</v>
      </c>
      <c r="N95">
        <f>171.8-40</f>
        <v>131.80000000000001</v>
      </c>
      <c r="O95">
        <f>N95+151</f>
        <v>282.8</v>
      </c>
      <c r="P95">
        <f>O95+41</f>
        <v>323.8</v>
      </c>
    </row>
    <row r="96" spans="1:20">
      <c r="A96" s="1"/>
      <c r="C96" t="s">
        <v>52</v>
      </c>
      <c r="D96" t="s">
        <v>53</v>
      </c>
      <c r="E96" t="s">
        <v>54</v>
      </c>
      <c r="N96">
        <f>SUM(N90:N95)</f>
        <v>1404.8</v>
      </c>
      <c r="O96">
        <f>SUM(O90:O95)</f>
        <v>1555.8</v>
      </c>
      <c r="P96">
        <f>SUM(P90:P95)</f>
        <v>1596.8</v>
      </c>
      <c r="R96">
        <f>SUM(R89:R94)</f>
        <v>1404.8</v>
      </c>
      <c r="S96">
        <f>SUM(S89:S94)</f>
        <v>1555.8</v>
      </c>
      <c r="T96">
        <f>SUM(T89:T94)</f>
        <v>1596.8</v>
      </c>
    </row>
    <row r="97" spans="1:20">
      <c r="A97" t="s">
        <v>1</v>
      </c>
      <c r="C97">
        <f>400*105%</f>
        <v>420</v>
      </c>
      <c r="D97">
        <f>C97*105%</f>
        <v>441</v>
      </c>
      <c r="E97">
        <f>D97*125%</f>
        <v>551.25</v>
      </c>
    </row>
    <row r="98" spans="1:20">
      <c r="A98" t="s">
        <v>3</v>
      </c>
      <c r="C98">
        <f>G3+(75%*G5)+G4</f>
        <v>310.5</v>
      </c>
      <c r="D98">
        <f>C98</f>
        <v>310.5</v>
      </c>
      <c r="E98">
        <f>D98</f>
        <v>310.5</v>
      </c>
      <c r="O98" t="s">
        <v>56</v>
      </c>
    </row>
    <row r="99" spans="1:20">
      <c r="A99" t="s">
        <v>4</v>
      </c>
      <c r="C99">
        <f>C97-C98</f>
        <v>109.5</v>
      </c>
      <c r="D99">
        <f>D97-D98</f>
        <v>130.5</v>
      </c>
      <c r="E99">
        <f>E97-E98</f>
        <v>240.75</v>
      </c>
      <c r="M99" t="s">
        <v>14</v>
      </c>
      <c r="N99" t="s">
        <v>52</v>
      </c>
      <c r="O99" t="s">
        <v>53</v>
      </c>
      <c r="P99" t="s">
        <v>57</v>
      </c>
      <c r="R99" t="s">
        <v>52</v>
      </c>
      <c r="S99" t="s">
        <v>53</v>
      </c>
      <c r="T99" t="s">
        <v>57</v>
      </c>
    </row>
    <row r="100" spans="1:20">
      <c r="A100" t="s">
        <v>5</v>
      </c>
      <c r="C100">
        <f>100*103%</f>
        <v>103</v>
      </c>
      <c r="D100">
        <f>C100</f>
        <v>103</v>
      </c>
      <c r="E100">
        <f>D100</f>
        <v>103</v>
      </c>
      <c r="M100" t="s">
        <v>20</v>
      </c>
    </row>
    <row r="101" spans="1:20">
      <c r="A101" t="s">
        <v>6</v>
      </c>
      <c r="C101">
        <f>90+10+ (40%*100)</f>
        <v>140</v>
      </c>
      <c r="D101">
        <f>C101</f>
        <v>140</v>
      </c>
      <c r="E101">
        <f>D101</f>
        <v>140</v>
      </c>
      <c r="M101" t="s">
        <v>21</v>
      </c>
      <c r="N101">
        <v>100</v>
      </c>
      <c r="O101">
        <v>100</v>
      </c>
      <c r="P101">
        <v>100</v>
      </c>
      <c r="Q101" t="s">
        <v>17</v>
      </c>
      <c r="R101">
        <v>100</v>
      </c>
      <c r="S101">
        <v>100</v>
      </c>
      <c r="T101">
        <v>100</v>
      </c>
    </row>
    <row r="102" spans="1:20">
      <c r="A102" t="s">
        <v>7</v>
      </c>
      <c r="C102">
        <f>C99-C100-C101</f>
        <v>-133.5</v>
      </c>
      <c r="D102">
        <f>D99-D100-D101</f>
        <v>-112.5</v>
      </c>
      <c r="E102">
        <f>E99-E100-E101</f>
        <v>-2.25</v>
      </c>
      <c r="M102" t="s">
        <v>22</v>
      </c>
      <c r="N102">
        <v>800</v>
      </c>
      <c r="O102">
        <v>800</v>
      </c>
      <c r="P102">
        <v>800</v>
      </c>
      <c r="Q102" t="s">
        <v>18</v>
      </c>
      <c r="R102">
        <v>600</v>
      </c>
      <c r="S102">
        <v>600</v>
      </c>
      <c r="T102">
        <v>600</v>
      </c>
    </row>
    <row r="103" spans="1:20">
      <c r="M103" t="s">
        <v>23</v>
      </c>
      <c r="N103">
        <f>160</f>
        <v>160</v>
      </c>
      <c r="O103">
        <f>160</f>
        <v>160</v>
      </c>
      <c r="P103">
        <f>160</f>
        <v>160</v>
      </c>
      <c r="Q103" t="s">
        <v>19</v>
      </c>
      <c r="R103">
        <v>300</v>
      </c>
      <c r="S103">
        <v>300</v>
      </c>
      <c r="T103">
        <v>300</v>
      </c>
    </row>
    <row r="104" spans="1:20">
      <c r="M104" t="s">
        <v>34</v>
      </c>
      <c r="N104">
        <v>143</v>
      </c>
      <c r="O104">
        <v>143</v>
      </c>
      <c r="P104">
        <v>143</v>
      </c>
      <c r="Q104" t="s">
        <v>25</v>
      </c>
      <c r="R104">
        <f>233+133.5</f>
        <v>366.5</v>
      </c>
      <c r="S104">
        <f>R104+112.5</f>
        <v>479</v>
      </c>
      <c r="T104">
        <f>S104+2</f>
        <v>481</v>
      </c>
    </row>
    <row r="105" spans="1:20">
      <c r="A105" t="s">
        <v>64</v>
      </c>
      <c r="M105" t="s">
        <v>24</v>
      </c>
      <c r="N105">
        <v>70</v>
      </c>
      <c r="O105">
        <v>70</v>
      </c>
      <c r="P105">
        <v>70</v>
      </c>
      <c r="Q105" t="s">
        <v>30</v>
      </c>
    </row>
    <row r="106" spans="1:20">
      <c r="M106" t="s">
        <v>63</v>
      </c>
      <c r="N106">
        <f>133.5-40</f>
        <v>93.5</v>
      </c>
      <c r="O106">
        <f>N106+112.5</f>
        <v>206</v>
      </c>
      <c r="P106">
        <f>O106+2</f>
        <v>208</v>
      </c>
    </row>
    <row r="107" spans="1:20">
      <c r="N107">
        <f>SUM(N101:N106)</f>
        <v>1366.5</v>
      </c>
      <c r="O107">
        <f>SUM(O101:O106)</f>
        <v>1479</v>
      </c>
      <c r="P107">
        <f>SUM(P101:P106)</f>
        <v>1481</v>
      </c>
      <c r="R107">
        <f>SUM(R100:R105)</f>
        <v>1366.5</v>
      </c>
      <c r="S107">
        <f>SUM(S100:S105)</f>
        <v>1479</v>
      </c>
      <c r="T107">
        <f>SUM(T100:T105)</f>
        <v>1481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2009-02-04T15:06:16Z</dcterms:modified>
</cp:coreProperties>
</file>