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INCOME STATEMENT" sheetId="1" r:id="rId1"/>
    <sheet name="BALANCE SHEET" sheetId="2" r:id="rId2"/>
    <sheet name="CASH FLOW STATEMENT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<sst xmlns="http://schemas.openxmlformats.org/spreadsheetml/2006/main" count="99" uniqueCount="98">
  <si>
    <t>Lester Electronics, Inc.</t>
  </si>
  <si>
    <t>Sales</t>
  </si>
  <si>
    <t>Cost of sales</t>
  </si>
  <si>
    <t>Gross profit</t>
  </si>
  <si>
    <t>Operating expenses:</t>
  </si>
  <si>
    <t>Selling, general and administrative</t>
  </si>
  <si>
    <t>Research and development</t>
  </si>
  <si>
    <t>Depreciation expense</t>
  </si>
  <si>
    <t>Amortization - goodwill</t>
  </si>
  <si>
    <t>Amortization - other intangibles</t>
  </si>
  <si>
    <t>Other operating expense</t>
  </si>
  <si>
    <t>Total operating expenses</t>
  </si>
  <si>
    <t>Operating income</t>
  </si>
  <si>
    <t>Interest expense</t>
  </si>
  <si>
    <t>Interest income</t>
  </si>
  <si>
    <t>Other income (expense)</t>
  </si>
  <si>
    <t>Income before taxes</t>
  </si>
  <si>
    <t>Provision for income taxes</t>
  </si>
  <si>
    <t>Income before extraordinary items</t>
  </si>
  <si>
    <t>Extraordinary items</t>
  </si>
  <si>
    <t>Discontinued operations</t>
  </si>
  <si>
    <t>Minority profits</t>
  </si>
  <si>
    <t>Cumulative effect of accounting changes</t>
  </si>
  <si>
    <t>Net income</t>
  </si>
  <si>
    <t>Preferred dividends</t>
  </si>
  <si>
    <t>Net income available for common dividends</t>
  </si>
  <si>
    <t>Common dividends</t>
  </si>
  <si>
    <t>Common dividends per share</t>
  </si>
  <si>
    <t>Earnings per share - basic</t>
  </si>
  <si>
    <t>Earnings per share - diluted</t>
  </si>
  <si>
    <t>Common shares outstanding - basic</t>
  </si>
  <si>
    <t>Common shares outstanding - diluted</t>
  </si>
  <si>
    <t>Lester Electronics, Inc</t>
  </si>
  <si>
    <t>Assets</t>
  </si>
  <si>
    <t>Current assets:</t>
  </si>
  <si>
    <t>Cash</t>
  </si>
  <si>
    <t>Short-term investments</t>
  </si>
  <si>
    <t>Accounts receivable</t>
  </si>
  <si>
    <t>Inventories</t>
  </si>
  <si>
    <t>Other current assets</t>
  </si>
  <si>
    <t>Total current assets</t>
  </si>
  <si>
    <t>Gross property, plant and equipment</t>
  </si>
  <si>
    <t>Accumulated depreciation</t>
  </si>
  <si>
    <t>Net property, plant and equipment</t>
  </si>
  <si>
    <t>Other investments</t>
  </si>
  <si>
    <t>Goodwill</t>
  </si>
  <si>
    <t>Total assets</t>
  </si>
  <si>
    <t>Current liabilities:</t>
  </si>
  <si>
    <t>Accounts payable</t>
  </si>
  <si>
    <t>Income taxes payable</t>
  </si>
  <si>
    <t>Accrued expenses</t>
  </si>
  <si>
    <t>Other current liabilities</t>
  </si>
  <si>
    <t>Current portion of long-term debt</t>
  </si>
  <si>
    <t>Total current liabilities</t>
  </si>
  <si>
    <t>Long-term liabilities:</t>
  </si>
  <si>
    <t>Long-term debt</t>
  </si>
  <si>
    <t>Other long-term liabilities</t>
  </si>
  <si>
    <t>Total long-term liabilities</t>
  </si>
  <si>
    <t>Preferred stock</t>
  </si>
  <si>
    <t>Common stock</t>
  </si>
  <si>
    <t>Capital surplus</t>
  </si>
  <si>
    <t>Retained earnings</t>
  </si>
  <si>
    <t>Treasury stock</t>
  </si>
  <si>
    <t>Total shareholders equity</t>
  </si>
  <si>
    <t>Liabilities and shareholders' equity</t>
  </si>
  <si>
    <t>Total Liabilities</t>
  </si>
  <si>
    <t>EBIT</t>
  </si>
  <si>
    <t>Cash Flows from Operations</t>
  </si>
  <si>
    <t xml:space="preserve">  Net Income</t>
  </si>
  <si>
    <t xml:space="preserve">  Add: Depreciation</t>
  </si>
  <si>
    <t xml:space="preserve">  Change in A/R</t>
  </si>
  <si>
    <t xml:space="preserve">  Change in Inventory</t>
  </si>
  <si>
    <t xml:space="preserve">  Changes in Other Current Assets</t>
  </si>
  <si>
    <t xml:space="preserve">  Changes in A/P</t>
  </si>
  <si>
    <t xml:space="preserve">  Changes in Other Current Liabilities</t>
  </si>
  <si>
    <t>Cash Flows from Investing</t>
  </si>
  <si>
    <t xml:space="preserve">  Borrowing</t>
  </si>
  <si>
    <t xml:space="preserve">  Repayment of Principal</t>
  </si>
  <si>
    <t xml:space="preserve">  Sales of Stock</t>
  </si>
  <si>
    <t xml:space="preserve">  Dividends</t>
  </si>
  <si>
    <t xml:space="preserve">  Cash flows from Investing Activities</t>
  </si>
  <si>
    <t xml:space="preserve">  Cash flows from Operating Activities</t>
  </si>
  <si>
    <t>Cash Flows from Financing</t>
  </si>
  <si>
    <t xml:space="preserve">  Cash flows from Financing Activities</t>
  </si>
  <si>
    <t xml:space="preserve">  Sale of Property, Plant &amp; Equip</t>
  </si>
  <si>
    <t xml:space="preserve">  Purchase of Property, Plant &amp; Equip</t>
  </si>
  <si>
    <t>Leasehold Improvements</t>
  </si>
  <si>
    <t xml:space="preserve">  Leasehold Improvements</t>
  </si>
  <si>
    <t>Net Cash Flows</t>
  </si>
  <si>
    <t>Beginning Balance Cash &amp; Equivalents</t>
  </si>
  <si>
    <t>Ending Balance Cash &amp; Equivalents</t>
  </si>
  <si>
    <t xml:space="preserve">  Purchase of Market Investments</t>
  </si>
  <si>
    <t xml:space="preserve">  Sale of Market Investments</t>
  </si>
  <si>
    <t>Statements of Cash Flow (000's)</t>
  </si>
  <si>
    <t>Balance Sheets (000's)</t>
  </si>
  <si>
    <t>Income Statements (000's)</t>
  </si>
  <si>
    <t>Shareholders' equity:</t>
  </si>
  <si>
    <t>Total liabilities and shareholders' equity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</si>
</sst>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00%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4" fontId="0" fillId="0" borderId="0" xfId="0" applyNumberFormat="1" applyAlignment="1">
      <alignment/>
    </xf>
    <xf numFmtId="43" fontId="0" fillId="0" borderId="0" xfId="42" applyFont="1" applyAlignment="1">
      <alignment/>
    </xf>
    <xf numFmtId="0" fontId="1" fillId="0" borderId="0" xfId="0" applyFont="1" applyAlignment="1">
      <alignment/>
    </xf>
    <xf numFmtId="43" fontId="0" fillId="0" borderId="10" xfId="42" applyFont="1" applyBorder="1" applyAlignment="1">
      <alignment/>
    </xf>
    <xf numFmtId="43" fontId="0" fillId="0" borderId="0" xfId="0" applyNumberFormat="1" applyAlignment="1">
      <alignment/>
    </xf>
    <xf numFmtId="43" fontId="0" fillId="0" borderId="11" xfId="42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12" xfId="42" applyFont="1" applyBorder="1" applyAlignment="1">
      <alignment/>
    </xf>
    <xf numFmtId="43" fontId="0" fillId="0" borderId="13" xfId="42" applyFont="1" applyBorder="1" applyAlignment="1">
      <alignment/>
    </xf>
    <xf numFmtId="10" fontId="0" fillId="0" borderId="0" xfId="59" applyNumberFormat="1" applyFont="1" applyAlignment="1">
      <alignment/>
    </xf>
    <xf numFmtId="43" fontId="0" fillId="0" borderId="10" xfId="0" applyNumberFormat="1" applyBorder="1" applyAlignment="1">
      <alignment/>
    </xf>
    <xf numFmtId="14" fontId="0" fillId="0" borderId="14" xfId="0" applyNumberFormat="1" applyBorder="1" applyAlignment="1">
      <alignment/>
    </xf>
    <xf numFmtId="14" fontId="0" fillId="0" borderId="0" xfId="0" applyNumberFormat="1" applyBorder="1" applyAlignment="1">
      <alignment/>
    </xf>
    <xf numFmtId="14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43" fontId="0" fillId="0" borderId="14" xfId="42" applyFont="1" applyBorder="1" applyAlignment="1">
      <alignment/>
    </xf>
    <xf numFmtId="43" fontId="0" fillId="0" borderId="15" xfId="42" applyFont="1" applyBorder="1" applyAlignment="1">
      <alignment/>
    </xf>
    <xf numFmtId="43" fontId="0" fillId="0" borderId="16" xfId="42" applyFont="1" applyBorder="1" applyAlignment="1">
      <alignment/>
    </xf>
    <xf numFmtId="43" fontId="0" fillId="0" borderId="17" xfId="42" applyFont="1" applyBorder="1" applyAlignment="1">
      <alignment/>
    </xf>
    <xf numFmtId="43" fontId="0" fillId="0" borderId="18" xfId="42" applyFont="1" applyBorder="1" applyAlignment="1">
      <alignment/>
    </xf>
    <xf numFmtId="43" fontId="0" fillId="0" borderId="19" xfId="42" applyFont="1" applyBorder="1" applyAlignment="1">
      <alignment/>
    </xf>
    <xf numFmtId="43" fontId="0" fillId="0" borderId="20" xfId="42" applyFont="1" applyBorder="1" applyAlignment="1">
      <alignment/>
    </xf>
    <xf numFmtId="43" fontId="0" fillId="0" borderId="21" xfId="42" applyFont="1" applyBorder="1" applyAlignment="1">
      <alignment/>
    </xf>
    <xf numFmtId="43" fontId="0" fillId="0" borderId="22" xfId="42" applyFont="1" applyBorder="1" applyAlignment="1">
      <alignment/>
    </xf>
    <xf numFmtId="43" fontId="0" fillId="0" borderId="23" xfId="42" applyFont="1" applyBorder="1" applyAlignment="1">
      <alignment/>
    </xf>
    <xf numFmtId="43" fontId="0" fillId="0" borderId="24" xfId="42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7.28125" style="0" bestFit="1" customWidth="1"/>
    <col min="2" max="4" width="11.28125" style="0" bestFit="1" customWidth="1"/>
  </cols>
  <sheetData>
    <row r="1" spans="1:4" ht="12.75">
      <c r="A1" s="3" t="s">
        <v>95</v>
      </c>
      <c r="B1" s="29" t="s">
        <v>0</v>
      </c>
      <c r="C1" s="30"/>
      <c r="D1" s="31"/>
    </row>
    <row r="2" spans="2:4" ht="12.75">
      <c r="B2" s="12">
        <v>37621</v>
      </c>
      <c r="C2" s="13">
        <v>37986</v>
      </c>
      <c r="D2" s="14">
        <v>38352</v>
      </c>
    </row>
    <row r="3" spans="2:4" ht="12.75">
      <c r="B3" s="15"/>
      <c r="C3" s="16"/>
      <c r="D3" s="17"/>
    </row>
    <row r="4" spans="1:4" ht="12.75">
      <c r="A4" t="s">
        <v>1</v>
      </c>
      <c r="B4" s="18">
        <v>234006</v>
      </c>
      <c r="C4" s="7">
        <v>236016</v>
      </c>
      <c r="D4" s="19">
        <v>406306</v>
      </c>
    </row>
    <row r="5" spans="1:4" ht="12.75">
      <c r="A5" t="s">
        <v>2</v>
      </c>
      <c r="B5" s="20">
        <v>203974</v>
      </c>
      <c r="C5" s="4">
        <v>197956</v>
      </c>
      <c r="D5" s="21">
        <v>340016</v>
      </c>
    </row>
    <row r="6" spans="1:4" ht="12.75">
      <c r="A6" t="s">
        <v>3</v>
      </c>
      <c r="B6" s="18">
        <f>B4-B5</f>
        <v>30032</v>
      </c>
      <c r="C6" s="7">
        <f>C4-C5</f>
        <v>38060</v>
      </c>
      <c r="D6" s="19">
        <f>D4-D5</f>
        <v>66290</v>
      </c>
    </row>
    <row r="7" spans="2:4" ht="12.75">
      <c r="B7" s="18"/>
      <c r="C7" s="7"/>
      <c r="D7" s="19"/>
    </row>
    <row r="8" spans="1:4" ht="12.75">
      <c r="A8" t="s">
        <v>4</v>
      </c>
      <c r="B8" s="18"/>
      <c r="C8" s="7"/>
      <c r="D8" s="19"/>
    </row>
    <row r="9" spans="1:4" ht="12.75">
      <c r="A9" t="s">
        <v>5</v>
      </c>
      <c r="B9" s="18">
        <v>12407</v>
      </c>
      <c r="C9" s="7">
        <v>7354</v>
      </c>
      <c r="D9" s="19">
        <v>12602</v>
      </c>
    </row>
    <row r="10" spans="1:4" ht="12.75">
      <c r="A10" t="s">
        <v>6</v>
      </c>
      <c r="B10" s="18">
        <v>2954</v>
      </c>
      <c r="C10" s="7">
        <v>2686</v>
      </c>
      <c r="D10" s="19">
        <v>4037</v>
      </c>
    </row>
    <row r="11" spans="1:4" ht="12.75">
      <c r="A11" t="s">
        <v>7</v>
      </c>
      <c r="B11" s="18">
        <v>9567</v>
      </c>
      <c r="C11" s="7">
        <v>10629</v>
      </c>
      <c r="D11" s="19">
        <v>12264</v>
      </c>
    </row>
    <row r="12" spans="1:4" ht="12.75">
      <c r="A12" t="s">
        <v>8</v>
      </c>
      <c r="B12" s="18">
        <v>0</v>
      </c>
      <c r="C12" s="7">
        <v>0</v>
      </c>
      <c r="D12" s="19">
        <v>0</v>
      </c>
    </row>
    <row r="13" spans="1:4" ht="12.75">
      <c r="A13" t="s">
        <v>9</v>
      </c>
      <c r="B13" s="18">
        <v>0</v>
      </c>
      <c r="C13" s="7">
        <v>0</v>
      </c>
      <c r="D13" s="19">
        <v>0</v>
      </c>
    </row>
    <row r="14" spans="1:4" ht="12.75">
      <c r="A14" t="s">
        <v>10</v>
      </c>
      <c r="B14" s="20">
        <v>0</v>
      </c>
      <c r="C14" s="4">
        <v>339</v>
      </c>
      <c r="D14" s="21">
        <v>0</v>
      </c>
    </row>
    <row r="15" spans="1:4" ht="12.75">
      <c r="A15" t="s">
        <v>11</v>
      </c>
      <c r="B15" s="22">
        <f>SUM(B9:B14)</f>
        <v>24928</v>
      </c>
      <c r="C15" s="6">
        <f>SUM(C9:C14)</f>
        <v>21008</v>
      </c>
      <c r="D15" s="23">
        <f>SUM(D9:D14)</f>
        <v>28903</v>
      </c>
    </row>
    <row r="16" spans="1:4" ht="12.75">
      <c r="A16" t="s">
        <v>12</v>
      </c>
      <c r="B16" s="18">
        <f>B6-B15</f>
        <v>5104</v>
      </c>
      <c r="C16" s="7">
        <f>C6-C15</f>
        <v>17052</v>
      </c>
      <c r="D16" s="19">
        <v>37387</v>
      </c>
    </row>
    <row r="17" spans="2:4" ht="12.75">
      <c r="B17" s="18"/>
      <c r="C17" s="7"/>
      <c r="D17" s="19"/>
    </row>
    <row r="18" spans="1:4" ht="12.75">
      <c r="A18" t="s">
        <v>15</v>
      </c>
      <c r="B18" s="20">
        <v>4576</v>
      </c>
      <c r="C18" s="4">
        <v>4698</v>
      </c>
      <c r="D18" s="21">
        <v>5525</v>
      </c>
    </row>
    <row r="19" spans="1:4" ht="12.75">
      <c r="A19" t="s">
        <v>66</v>
      </c>
      <c r="B19" s="18">
        <f>B16+B18</f>
        <v>9680</v>
      </c>
      <c r="C19" s="7">
        <f>C16+C18</f>
        <v>21750</v>
      </c>
      <c r="D19" s="19">
        <f>D16+D18</f>
        <v>42912</v>
      </c>
    </row>
    <row r="20" spans="2:4" ht="12.75">
      <c r="B20" s="18"/>
      <c r="C20" s="7"/>
      <c r="D20" s="19"/>
    </row>
    <row r="21" spans="1:4" ht="12.75">
      <c r="A21" t="s">
        <v>13</v>
      </c>
      <c r="B21" s="18">
        <v>178</v>
      </c>
      <c r="C21" s="7">
        <v>790</v>
      </c>
      <c r="D21" s="19">
        <v>121</v>
      </c>
    </row>
    <row r="22" spans="1:4" ht="12.75">
      <c r="A22" t="s">
        <v>14</v>
      </c>
      <c r="B22" s="20">
        <v>0</v>
      </c>
      <c r="C22" s="4">
        <v>0</v>
      </c>
      <c r="D22" s="21">
        <v>0</v>
      </c>
    </row>
    <row r="23" spans="1:4" ht="12.75">
      <c r="A23" t="s">
        <v>16</v>
      </c>
      <c r="B23" s="18">
        <f>B19-B21+B22</f>
        <v>9502</v>
      </c>
      <c r="C23" s="7">
        <f>C19-C21+C22</f>
        <v>20960</v>
      </c>
      <c r="D23" s="19">
        <f>D19-D21+D22</f>
        <v>42791</v>
      </c>
    </row>
    <row r="24" spans="2:4" ht="12.75">
      <c r="B24" s="18"/>
      <c r="C24" s="7"/>
      <c r="D24" s="19"/>
    </row>
    <row r="25" spans="1:4" ht="12.75">
      <c r="A25" t="s">
        <v>17</v>
      </c>
      <c r="B25" s="20">
        <v>2565</v>
      </c>
      <c r="C25" s="4">
        <v>6078</v>
      </c>
      <c r="D25" s="21">
        <v>13693</v>
      </c>
    </row>
    <row r="26" spans="1:4" ht="12.75">
      <c r="A26" t="s">
        <v>18</v>
      </c>
      <c r="B26" s="18">
        <f>B23-B25</f>
        <v>6937</v>
      </c>
      <c r="C26" s="7">
        <f>C23-C25</f>
        <v>14882</v>
      </c>
      <c r="D26" s="19">
        <f>D23-D25</f>
        <v>29098</v>
      </c>
    </row>
    <row r="27" spans="2:4" ht="12.75">
      <c r="B27" s="18"/>
      <c r="C27" s="7"/>
      <c r="D27" s="19"/>
    </row>
    <row r="28" spans="1:4" ht="12.75">
      <c r="A28" t="s">
        <v>19</v>
      </c>
      <c r="B28" s="18">
        <v>0</v>
      </c>
      <c r="C28" s="7">
        <v>0</v>
      </c>
      <c r="D28" s="19">
        <v>0</v>
      </c>
    </row>
    <row r="29" spans="1:4" ht="12.75">
      <c r="A29" t="s">
        <v>20</v>
      </c>
      <c r="B29" s="18">
        <v>0</v>
      </c>
      <c r="C29" s="7">
        <v>0</v>
      </c>
      <c r="D29" s="19">
        <v>1979</v>
      </c>
    </row>
    <row r="30" spans="1:4" ht="12.75">
      <c r="A30" t="s">
        <v>21</v>
      </c>
      <c r="B30" s="18">
        <v>-230</v>
      </c>
      <c r="C30" s="7">
        <v>-164</v>
      </c>
      <c r="D30" s="19">
        <v>-1067</v>
      </c>
    </row>
    <row r="31" spans="1:4" ht="12.75">
      <c r="A31" t="s">
        <v>22</v>
      </c>
      <c r="B31" s="20">
        <v>0</v>
      </c>
      <c r="C31" s="4">
        <v>0</v>
      </c>
      <c r="D31" s="21">
        <v>0</v>
      </c>
    </row>
    <row r="32" spans="1:4" ht="13.5" thickBot="1">
      <c r="A32" t="s">
        <v>23</v>
      </c>
      <c r="B32" s="24">
        <f>SUM(B26:B31)</f>
        <v>6707</v>
      </c>
      <c r="C32" s="8">
        <f>SUM(C26:C31)</f>
        <v>14718</v>
      </c>
      <c r="D32" s="25">
        <f>SUM(D26:D31)</f>
        <v>30010</v>
      </c>
    </row>
    <row r="33" spans="2:4" ht="13.5" thickTop="1">
      <c r="B33" s="18"/>
      <c r="C33" s="7"/>
      <c r="D33" s="19"/>
    </row>
    <row r="34" spans="1:4" ht="12.75">
      <c r="A34" t="s">
        <v>24</v>
      </c>
      <c r="B34" s="18">
        <v>0</v>
      </c>
      <c r="C34" s="7">
        <v>0</v>
      </c>
      <c r="D34" s="19">
        <v>0</v>
      </c>
    </row>
    <row r="35" spans="1:4" ht="12.75">
      <c r="A35" t="s">
        <v>25</v>
      </c>
      <c r="B35" s="18">
        <f>B32-B34</f>
        <v>6707</v>
      </c>
      <c r="C35" s="7">
        <f>C32-C34</f>
        <v>14718</v>
      </c>
      <c r="D35" s="19">
        <f>D32-D34</f>
        <v>30010</v>
      </c>
    </row>
    <row r="36" spans="1:4" ht="12.75">
      <c r="A36" t="s">
        <v>26</v>
      </c>
      <c r="B36" s="18">
        <v>5027</v>
      </c>
      <c r="C36" s="7">
        <v>10259.5</v>
      </c>
      <c r="D36" s="19">
        <v>20938</v>
      </c>
    </row>
    <row r="37" spans="1:4" ht="12.75">
      <c r="A37" t="s">
        <v>27</v>
      </c>
      <c r="B37" s="18">
        <f>B36/B40</f>
        <v>0.11830462204650287</v>
      </c>
      <c r="C37" s="7">
        <f>C36/C40</f>
        <v>0.24144544855502212</v>
      </c>
      <c r="D37" s="19">
        <f>D36/D40</f>
        <v>0.4927515767673915</v>
      </c>
    </row>
    <row r="38" spans="1:4" ht="12.75">
      <c r="A38" t="s">
        <v>28</v>
      </c>
      <c r="B38" s="18">
        <f aca="true" t="shared" si="0" ref="B38:D39">B$32/B40</f>
        <v>0.1578414760425492</v>
      </c>
      <c r="C38" s="7">
        <f t="shared" si="0"/>
        <v>0.3463710816153629</v>
      </c>
      <c r="D38" s="19">
        <f t="shared" si="0"/>
        <v>0.7062505883460416</v>
      </c>
    </row>
    <row r="39" spans="1:4" ht="12.75">
      <c r="A39" t="s">
        <v>29</v>
      </c>
      <c r="B39" s="18">
        <f t="shared" si="0"/>
        <v>0.1578414760425492</v>
      </c>
      <c r="C39" s="7">
        <f t="shared" si="0"/>
        <v>0.3463710816153629</v>
      </c>
      <c r="D39" s="19">
        <f t="shared" si="0"/>
        <v>0.7062505883460416</v>
      </c>
    </row>
    <row r="40" spans="1:4" ht="12.75">
      <c r="A40" t="s">
        <v>30</v>
      </c>
      <c r="B40" s="18">
        <v>42492</v>
      </c>
      <c r="C40" s="7">
        <v>42492</v>
      </c>
      <c r="D40" s="19">
        <v>42492</v>
      </c>
    </row>
    <row r="41" spans="1:4" ht="13.5" thickBot="1">
      <c r="A41" t="s">
        <v>31</v>
      </c>
      <c r="B41" s="26">
        <v>42492</v>
      </c>
      <c r="C41" s="27">
        <v>42492</v>
      </c>
      <c r="D41" s="28">
        <v>42492</v>
      </c>
    </row>
    <row r="42" spans="2:4" ht="12.75">
      <c r="B42" s="2"/>
      <c r="C42" s="2"/>
      <c r="D42" s="2"/>
    </row>
    <row r="43" spans="2:4" ht="12.75">
      <c r="B43" s="2"/>
      <c r="C43" s="10"/>
      <c r="D43" s="10"/>
    </row>
    <row r="44" spans="2:4" ht="12.75">
      <c r="B44" s="2"/>
      <c r="C44" s="2"/>
      <c r="D44" s="10"/>
    </row>
    <row r="45" spans="2:4" ht="12.75">
      <c r="B45" s="2"/>
      <c r="C45" s="2"/>
      <c r="D45" s="10"/>
    </row>
    <row r="46" spans="2:4" ht="12.75">
      <c r="B46" s="2"/>
      <c r="C46" s="2"/>
      <c r="D46" s="2"/>
    </row>
    <row r="47" spans="2:4" ht="12.75">
      <c r="B47" s="2"/>
      <c r="C47" s="2"/>
      <c r="D47" s="2"/>
    </row>
    <row r="48" spans="2:4" ht="12.75">
      <c r="B48" s="2"/>
      <c r="C48" s="2"/>
      <c r="D48" s="2"/>
    </row>
    <row r="49" spans="2:4" ht="12.75">
      <c r="B49" s="2"/>
      <c r="C49" s="2"/>
      <c r="D49" s="2"/>
    </row>
    <row r="50" spans="2:4" ht="12.75">
      <c r="B50" s="2"/>
      <c r="C50" s="2"/>
      <c r="D50" s="2"/>
    </row>
    <row r="51" spans="2:4" ht="12.75">
      <c r="B51" s="2"/>
      <c r="C51" s="2"/>
      <c r="D51" s="2"/>
    </row>
    <row r="52" spans="2:4" ht="12.75">
      <c r="B52" s="2"/>
      <c r="C52" s="2"/>
      <c r="D52" s="2"/>
    </row>
    <row r="53" spans="2:4" ht="12.75">
      <c r="B53" s="2"/>
      <c r="C53" s="2"/>
      <c r="D53" s="2"/>
    </row>
    <row r="54" spans="2:4" ht="12.75">
      <c r="B54" s="2"/>
      <c r="C54" s="2"/>
      <c r="D54" s="2"/>
    </row>
    <row r="55" spans="2:4" ht="12.75">
      <c r="B55" s="2"/>
      <c r="C55" s="2"/>
      <c r="D55" s="2"/>
    </row>
    <row r="56" spans="2:4" ht="12.75">
      <c r="B56" s="2"/>
      <c r="C56" s="2"/>
      <c r="D56" s="2"/>
    </row>
    <row r="57" spans="2:4" ht="12.75">
      <c r="B57" s="2"/>
      <c r="C57" s="2"/>
      <c r="D57" s="2"/>
    </row>
    <row r="58" spans="2:4" ht="12.75">
      <c r="B58" s="2"/>
      <c r="C58" s="2"/>
      <c r="D58" s="2"/>
    </row>
    <row r="59" spans="2:4" ht="12.75">
      <c r="B59" s="2"/>
      <c r="C59" s="2"/>
      <c r="D59" s="2"/>
    </row>
    <row r="60" spans="2:4" ht="12.75">
      <c r="B60" s="2"/>
      <c r="C60" s="2"/>
      <c r="D60" s="2"/>
    </row>
    <row r="61" spans="2:4" ht="12.75">
      <c r="B61" s="2"/>
      <c r="C61" s="2"/>
      <c r="D61" s="2"/>
    </row>
    <row r="62" spans="2:4" ht="12.75">
      <c r="B62" s="2"/>
      <c r="C62" s="2"/>
      <c r="D62" s="2"/>
    </row>
    <row r="63" spans="2:4" ht="12.75">
      <c r="B63" s="2"/>
      <c r="C63" s="2"/>
      <c r="D63" s="2"/>
    </row>
    <row r="64" spans="2:4" ht="12.75">
      <c r="B64" s="2"/>
      <c r="C64" s="2"/>
      <c r="D64" s="2"/>
    </row>
    <row r="65" spans="2:4" ht="12.75">
      <c r="B65" s="2"/>
      <c r="C65" s="2"/>
      <c r="D65" s="2"/>
    </row>
    <row r="66" spans="2:4" ht="12.75">
      <c r="B66" s="2"/>
      <c r="C66" s="2"/>
      <c r="D66" s="2"/>
    </row>
    <row r="67" spans="2:4" ht="12.75">
      <c r="B67" s="2"/>
      <c r="C67" s="2"/>
      <c r="D67" s="2"/>
    </row>
    <row r="68" spans="2:4" ht="12.75">
      <c r="B68" s="2"/>
      <c r="C68" s="2"/>
      <c r="D68" s="2"/>
    </row>
    <row r="69" spans="2:4" ht="12.75">
      <c r="B69" s="2"/>
      <c r="C69" s="2"/>
      <c r="D69" s="2"/>
    </row>
    <row r="70" spans="2:4" ht="12.75">
      <c r="B70" s="2"/>
      <c r="C70" s="2"/>
      <c r="D70" s="2"/>
    </row>
    <row r="71" spans="2:4" ht="12.75">
      <c r="B71" s="2"/>
      <c r="C71" s="2"/>
      <c r="D71" s="2"/>
    </row>
    <row r="72" spans="2:4" ht="12.75">
      <c r="B72" s="2"/>
      <c r="C72" s="2"/>
      <c r="D72" s="2"/>
    </row>
    <row r="73" spans="2:4" ht="12.75">
      <c r="B73" s="2"/>
      <c r="C73" s="2"/>
      <c r="D73" s="2"/>
    </row>
    <row r="74" spans="2:4" ht="12.75">
      <c r="B74" s="2"/>
      <c r="C74" s="2"/>
      <c r="D74" s="2"/>
    </row>
    <row r="75" spans="2:4" ht="12.75">
      <c r="B75" s="2"/>
      <c r="C75" s="2"/>
      <c r="D75" s="2"/>
    </row>
    <row r="76" spans="2:4" ht="12.75">
      <c r="B76" s="2"/>
      <c r="C76" s="2"/>
      <c r="D76" s="2"/>
    </row>
    <row r="77" spans="2:4" ht="12.75">
      <c r="B77" s="2"/>
      <c r="C77" s="2"/>
      <c r="D77" s="2"/>
    </row>
    <row r="78" spans="2:4" ht="12.75">
      <c r="B78" s="2"/>
      <c r="C78" s="2"/>
      <c r="D78" s="2"/>
    </row>
    <row r="79" spans="2:4" ht="12.75">
      <c r="B79" s="2"/>
      <c r="C79" s="2"/>
      <c r="D79" s="2"/>
    </row>
    <row r="80" spans="2:4" ht="12.75">
      <c r="B80" s="2"/>
      <c r="C80" s="2"/>
      <c r="D80" s="2"/>
    </row>
    <row r="81" spans="2:4" ht="12.75">
      <c r="B81" s="2"/>
      <c r="C81" s="2"/>
      <c r="D81" s="2"/>
    </row>
    <row r="82" spans="2:4" ht="12.75">
      <c r="B82" s="2"/>
      <c r="C82" s="2"/>
      <c r="D82" s="2"/>
    </row>
    <row r="83" spans="2:4" ht="12.75">
      <c r="B83" s="2"/>
      <c r="C83" s="2"/>
      <c r="D83" s="2"/>
    </row>
    <row r="84" spans="2:4" ht="12.75">
      <c r="B84" s="2"/>
      <c r="C84" s="2"/>
      <c r="D84" s="2"/>
    </row>
    <row r="85" spans="2:4" ht="12.75">
      <c r="B85" s="2"/>
      <c r="C85" s="2"/>
      <c r="D85" s="2"/>
    </row>
    <row r="86" spans="2:4" ht="12.75">
      <c r="B86" s="2"/>
      <c r="C86" s="2"/>
      <c r="D86" s="2"/>
    </row>
    <row r="87" spans="2:4" ht="12.75">
      <c r="B87" s="2"/>
      <c r="C87" s="2"/>
      <c r="D87" s="2"/>
    </row>
    <row r="88" spans="2:4" ht="12.75">
      <c r="B88" s="2"/>
      <c r="C88" s="2"/>
      <c r="D88" s="2"/>
    </row>
    <row r="89" spans="2:4" ht="12.75">
      <c r="B89" s="2"/>
      <c r="C89" s="2"/>
      <c r="D89" s="2"/>
    </row>
    <row r="90" spans="2:4" ht="12.75">
      <c r="B90" s="2"/>
      <c r="C90" s="2"/>
      <c r="D90" s="2"/>
    </row>
    <row r="91" spans="2:4" ht="12.75">
      <c r="B91" s="2"/>
      <c r="C91" s="2"/>
      <c r="D91" s="2"/>
    </row>
    <row r="92" spans="2:4" ht="12.75">
      <c r="B92" s="2"/>
      <c r="C92" s="2"/>
      <c r="D92" s="2"/>
    </row>
    <row r="93" spans="2:4" ht="12.75">
      <c r="B93" s="2"/>
      <c r="C93" s="2"/>
      <c r="D93" s="2"/>
    </row>
    <row r="94" spans="2:4" ht="12.75">
      <c r="B94" s="2"/>
      <c r="C94" s="2"/>
      <c r="D94" s="2"/>
    </row>
    <row r="95" spans="2:4" ht="12.75">
      <c r="B95" s="2"/>
      <c r="C95" s="2"/>
      <c r="D95" s="2"/>
    </row>
    <row r="96" spans="2:4" ht="12.75">
      <c r="B96" s="2"/>
      <c r="C96" s="2"/>
      <c r="D96" s="2"/>
    </row>
    <row r="97" spans="2:4" ht="12.75">
      <c r="B97" s="2"/>
      <c r="C97" s="2"/>
      <c r="D97" s="2"/>
    </row>
    <row r="98" spans="2:4" ht="12.75">
      <c r="B98" s="2"/>
      <c r="C98" s="2"/>
      <c r="D98" s="2"/>
    </row>
    <row r="99" spans="2:4" ht="12.75">
      <c r="B99" s="2"/>
      <c r="C99" s="2"/>
      <c r="D99" s="2"/>
    </row>
    <row r="100" spans="2:4" ht="12.75">
      <c r="B100" s="2"/>
      <c r="C100" s="2"/>
      <c r="D100" s="2"/>
    </row>
    <row r="101" spans="2:4" ht="12.75">
      <c r="B101" s="2"/>
      <c r="C101" s="2"/>
      <c r="D101" s="2"/>
    </row>
    <row r="102" spans="2:4" ht="12.75">
      <c r="B102" s="2"/>
      <c r="C102" s="2"/>
      <c r="D102" s="2"/>
    </row>
    <row r="103" spans="2:4" ht="12.75">
      <c r="B103" s="2"/>
      <c r="C103" s="2"/>
      <c r="D103" s="2"/>
    </row>
    <row r="104" spans="2:4" ht="12.75">
      <c r="B104" s="2"/>
      <c r="C104" s="2"/>
      <c r="D104" s="2"/>
    </row>
    <row r="105" spans="2:4" ht="12.75">
      <c r="B105" s="2"/>
      <c r="C105" s="2"/>
      <c r="D105" s="2"/>
    </row>
    <row r="106" spans="2:4" ht="12.75">
      <c r="B106" s="2"/>
      <c r="C106" s="2"/>
      <c r="D106" s="2"/>
    </row>
    <row r="107" spans="2:4" ht="12.75">
      <c r="B107" s="2"/>
      <c r="C107" s="2"/>
      <c r="D107" s="2"/>
    </row>
    <row r="108" spans="2:4" ht="12.75">
      <c r="B108" s="2"/>
      <c r="C108" s="2"/>
      <c r="D108" s="2"/>
    </row>
    <row r="109" spans="2:4" ht="12.75">
      <c r="B109" s="2"/>
      <c r="C109" s="2"/>
      <c r="D109" s="2"/>
    </row>
    <row r="110" spans="2:4" ht="12.75">
      <c r="B110" s="2"/>
      <c r="C110" s="2"/>
      <c r="D110" s="2"/>
    </row>
    <row r="111" spans="2:4" ht="12.75">
      <c r="B111" s="2"/>
      <c r="C111" s="2"/>
      <c r="D111" s="2"/>
    </row>
    <row r="112" spans="2:4" ht="12.75">
      <c r="B112" s="2"/>
      <c r="C112" s="2"/>
      <c r="D112" s="2"/>
    </row>
    <row r="113" spans="2:4" ht="12.75">
      <c r="B113" s="2"/>
      <c r="C113" s="2"/>
      <c r="D113" s="2"/>
    </row>
    <row r="114" spans="2:4" ht="12.75">
      <c r="B114" s="2"/>
      <c r="C114" s="2"/>
      <c r="D114" s="2"/>
    </row>
    <row r="115" spans="2:4" ht="12.75">
      <c r="B115" s="2"/>
      <c r="C115" s="2"/>
      <c r="D115" s="2"/>
    </row>
    <row r="116" spans="2:4" ht="12.75">
      <c r="B116" s="2"/>
      <c r="C116" s="2"/>
      <c r="D116" s="2"/>
    </row>
    <row r="117" spans="2:4" ht="12.75">
      <c r="B117" s="2"/>
      <c r="C117" s="2"/>
      <c r="D117" s="2"/>
    </row>
    <row r="118" spans="2:4" ht="12.75">
      <c r="B118" s="2"/>
      <c r="C118" s="2"/>
      <c r="D118" s="2"/>
    </row>
    <row r="119" spans="2:4" ht="12.75">
      <c r="B119" s="2"/>
      <c r="C119" s="2"/>
      <c r="D119" s="2"/>
    </row>
    <row r="120" spans="2:4" ht="12.75">
      <c r="B120" s="2"/>
      <c r="C120" s="2"/>
      <c r="D120" s="2"/>
    </row>
    <row r="121" spans="2:4" ht="12.75">
      <c r="B121" s="2"/>
      <c r="C121" s="2"/>
      <c r="D121" s="2"/>
    </row>
    <row r="122" spans="2:4" ht="12.75">
      <c r="B122" s="2"/>
      <c r="C122" s="2"/>
      <c r="D122" s="2"/>
    </row>
    <row r="123" spans="2:4" ht="12.75">
      <c r="B123" s="2"/>
      <c r="C123" s="2"/>
      <c r="D123" s="2"/>
    </row>
    <row r="124" spans="2:4" ht="12.75">
      <c r="B124" s="2"/>
      <c r="C124" s="2"/>
      <c r="D124" s="2"/>
    </row>
    <row r="125" spans="2:4" ht="12.75">
      <c r="B125" s="2"/>
      <c r="C125" s="2"/>
      <c r="D125" s="2"/>
    </row>
    <row r="126" spans="2:4" ht="12.75">
      <c r="B126" s="2"/>
      <c r="C126" s="2"/>
      <c r="D126" s="2"/>
    </row>
    <row r="127" spans="2:4" ht="12.75">
      <c r="B127" s="2"/>
      <c r="C127" s="2"/>
      <c r="D127" s="2"/>
    </row>
    <row r="128" spans="2:4" ht="12.75">
      <c r="B128" s="2"/>
      <c r="C128" s="2"/>
      <c r="D128" s="2"/>
    </row>
    <row r="129" spans="2:4" ht="12.75">
      <c r="B129" s="2"/>
      <c r="C129" s="2"/>
      <c r="D129" s="2"/>
    </row>
    <row r="130" spans="2:4" ht="12.75">
      <c r="B130" s="2"/>
      <c r="C130" s="2"/>
      <c r="D130" s="2"/>
    </row>
    <row r="131" spans="2:4" ht="12.75">
      <c r="B131" s="2"/>
      <c r="C131" s="2"/>
      <c r="D131" s="2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</sheetData>
  <sheetProtection/>
  <mergeCells count="1">
    <mergeCell ref="B1:D1"/>
  </mergeCells>
  <printOptions/>
  <pageMargins left="0.75" right="0.75" top="1" bottom="1" header="0.5" footer="0.5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zoomScalePageLayoutView="0" workbookViewId="0" topLeftCell="A1">
      <selection activeCell="A46" sqref="A46"/>
    </sheetView>
  </sheetViews>
  <sheetFormatPr defaultColWidth="9.140625" defaultRowHeight="12.75"/>
  <cols>
    <col min="1" max="1" width="34.140625" style="0" bestFit="1" customWidth="1"/>
    <col min="2" max="5" width="11.28125" style="0" bestFit="1" customWidth="1"/>
  </cols>
  <sheetData>
    <row r="1" spans="1:5" ht="12.75">
      <c r="A1" s="3" t="s">
        <v>94</v>
      </c>
      <c r="B1" s="3"/>
      <c r="C1" s="32" t="s">
        <v>32</v>
      </c>
      <c r="D1" s="32"/>
      <c r="E1" s="32"/>
    </row>
    <row r="2" spans="2:5" ht="12.75">
      <c r="B2" s="1">
        <v>37256</v>
      </c>
      <c r="C2" s="1">
        <v>37621</v>
      </c>
      <c r="D2" s="1">
        <v>37986</v>
      </c>
      <c r="E2" s="1">
        <v>38352</v>
      </c>
    </row>
    <row r="3" spans="2:5" ht="12.75">
      <c r="B3" s="1"/>
      <c r="C3" s="1"/>
      <c r="D3" s="1"/>
      <c r="E3" s="1"/>
    </row>
    <row r="4" spans="1:5" ht="12.75">
      <c r="A4" t="s">
        <v>33</v>
      </c>
      <c r="B4" s="2"/>
      <c r="C4" s="2"/>
      <c r="D4" s="2"/>
      <c r="E4" s="2"/>
    </row>
    <row r="5" spans="1:5" ht="12.75">
      <c r="A5" t="s">
        <v>34</v>
      </c>
      <c r="B5" s="2"/>
      <c r="C5" s="2"/>
      <c r="D5" s="2"/>
      <c r="E5" s="2"/>
    </row>
    <row r="6" spans="1:5" ht="12.75">
      <c r="A6" t="s">
        <v>35</v>
      </c>
      <c r="B6" s="2">
        <v>56311</v>
      </c>
      <c r="C6" s="2">
        <v>43676</v>
      </c>
      <c r="D6" s="2">
        <v>52477</v>
      </c>
      <c r="E6" s="2">
        <f>61827-27093.5</f>
        <v>34733.5</v>
      </c>
    </row>
    <row r="7" spans="1:5" ht="12.75">
      <c r="A7" t="s">
        <v>36</v>
      </c>
      <c r="B7" s="2">
        <v>0</v>
      </c>
      <c r="C7" s="2">
        <v>9505</v>
      </c>
      <c r="D7" s="2">
        <v>0</v>
      </c>
      <c r="E7" s="2">
        <v>0</v>
      </c>
    </row>
    <row r="8" spans="1:5" ht="12.75">
      <c r="A8" t="s">
        <v>37</v>
      </c>
      <c r="B8" s="2">
        <v>38943</v>
      </c>
      <c r="C8" s="2">
        <v>43321</v>
      </c>
      <c r="D8" s="2">
        <v>51799</v>
      </c>
      <c r="E8" s="2">
        <v>64719</v>
      </c>
    </row>
    <row r="9" spans="1:5" ht="12.75">
      <c r="A9" t="s">
        <v>38</v>
      </c>
      <c r="B9" s="2">
        <f>27194-21308</f>
        <v>5886</v>
      </c>
      <c r="C9" s="2">
        <v>11892</v>
      </c>
      <c r="D9" s="2">
        <v>19200</v>
      </c>
      <c r="E9" s="2">
        <v>27032</v>
      </c>
    </row>
    <row r="10" spans="1:5" ht="12.75">
      <c r="A10" t="s">
        <v>39</v>
      </c>
      <c r="B10" s="4">
        <v>0</v>
      </c>
      <c r="C10" s="4">
        <v>2377</v>
      </c>
      <c r="D10" s="4">
        <v>1867</v>
      </c>
      <c r="E10" s="4">
        <v>1126</v>
      </c>
    </row>
    <row r="11" spans="1:5" ht="12.75">
      <c r="A11" t="s">
        <v>40</v>
      </c>
      <c r="B11" s="2">
        <f>SUM(B6:B10)</f>
        <v>101140</v>
      </c>
      <c r="C11" s="2">
        <f>SUM(C6:C10)</f>
        <v>110771</v>
      </c>
      <c r="D11" s="2">
        <f>SUM(D6:D10)</f>
        <v>125343</v>
      </c>
      <c r="E11" s="2">
        <f>SUM(E6:E10)</f>
        <v>127610.5</v>
      </c>
    </row>
    <row r="12" spans="2:5" ht="12.75">
      <c r="B12" s="2"/>
      <c r="C12" s="2"/>
      <c r="D12" s="2"/>
      <c r="E12" s="2"/>
    </row>
    <row r="13" spans="1:5" ht="12.75">
      <c r="A13" t="s">
        <v>41</v>
      </c>
      <c r="B13" s="2">
        <f>64401+23271</f>
        <v>87672</v>
      </c>
      <c r="C13" s="2">
        <v>100414</v>
      </c>
      <c r="D13" s="2">
        <v>116914</v>
      </c>
      <c r="E13" s="2">
        <v>132647</v>
      </c>
    </row>
    <row r="14" spans="1:5" ht="12.75">
      <c r="A14" t="s">
        <v>42</v>
      </c>
      <c r="B14" s="4">
        <v>-23271</v>
      </c>
      <c r="C14" s="4">
        <v>-32838</v>
      </c>
      <c r="D14" s="4">
        <f>-40629-2838</f>
        <v>-43467</v>
      </c>
      <c r="E14" s="4">
        <f>-52893-2838</f>
        <v>-55731</v>
      </c>
    </row>
    <row r="15" spans="1:5" ht="12.75">
      <c r="A15" t="s">
        <v>43</v>
      </c>
      <c r="B15" s="2">
        <f>B13+B14</f>
        <v>64401</v>
      </c>
      <c r="C15" s="2">
        <f>C13+C14</f>
        <v>67576</v>
      </c>
      <c r="D15" s="2">
        <f>D13+D14</f>
        <v>73447</v>
      </c>
      <c r="E15" s="2">
        <f>E13+E14</f>
        <v>76916</v>
      </c>
    </row>
    <row r="16" spans="2:5" ht="12.75">
      <c r="B16" s="2"/>
      <c r="C16" s="2"/>
      <c r="D16" s="2"/>
      <c r="E16" s="2"/>
    </row>
    <row r="17" spans="1:5" ht="12.75">
      <c r="A17" t="s">
        <v>44</v>
      </c>
      <c r="B17" s="2">
        <f>3346+209</f>
        <v>3555</v>
      </c>
      <c r="C17" s="2">
        <f>3921-3919+3255</f>
        <v>3257</v>
      </c>
      <c r="D17" s="2">
        <f>21110+105-1500</f>
        <v>19715</v>
      </c>
      <c r="E17" s="2">
        <f>26221-1171-1500</f>
        <v>23550</v>
      </c>
    </row>
    <row r="18" spans="1:5" ht="12.75">
      <c r="A18" t="s">
        <v>45</v>
      </c>
      <c r="B18" s="2">
        <v>21308</v>
      </c>
      <c r="C18" s="2">
        <f>24563-3255</f>
        <v>21308</v>
      </c>
      <c r="D18" s="2">
        <v>21308</v>
      </c>
      <c r="E18" s="2">
        <f>20137+1171</f>
        <v>21308</v>
      </c>
    </row>
    <row r="19" spans="1:5" ht="12.75">
      <c r="A19" t="s">
        <v>86</v>
      </c>
      <c r="B19" s="4">
        <f>2500</f>
        <v>2500</v>
      </c>
      <c r="C19" s="4">
        <f>1335+151+1407</f>
        <v>2893</v>
      </c>
      <c r="D19" s="4">
        <f>0+112+1411+1500</f>
        <v>3023</v>
      </c>
      <c r="E19" s="4">
        <f>551+78+1435+1500</f>
        <v>3564</v>
      </c>
    </row>
    <row r="20" spans="1:5" ht="13.5" thickBot="1">
      <c r="A20" t="s">
        <v>46</v>
      </c>
      <c r="B20" s="8">
        <f>B11+B15+SUM(B17:B19)</f>
        <v>192904</v>
      </c>
      <c r="C20" s="8">
        <f>C11+C15+SUM(C17:C19)</f>
        <v>205805</v>
      </c>
      <c r="D20" s="8">
        <f>D11+D15+SUM(D17:D19)</f>
        <v>242836</v>
      </c>
      <c r="E20" s="8">
        <f>E11+E15+SUM(E17:E19)</f>
        <v>252948.5</v>
      </c>
    </row>
    <row r="21" spans="2:5" ht="13.5" thickTop="1">
      <c r="B21" s="2"/>
      <c r="C21" s="2"/>
      <c r="D21" s="2"/>
      <c r="E21" s="2"/>
    </row>
    <row r="22" spans="1:5" ht="12.75">
      <c r="A22" t="s">
        <v>64</v>
      </c>
      <c r="B22" s="2"/>
      <c r="C22" s="2"/>
      <c r="D22" s="2"/>
      <c r="E22" s="2"/>
    </row>
    <row r="23" spans="1:5" ht="12.75">
      <c r="A23" t="s">
        <v>47</v>
      </c>
      <c r="B23" s="2"/>
      <c r="C23" s="2"/>
      <c r="D23" s="2"/>
      <c r="E23" s="2"/>
    </row>
    <row r="24" spans="1:5" ht="12.75">
      <c r="A24" t="s">
        <v>48</v>
      </c>
      <c r="B24" s="2">
        <v>46015</v>
      </c>
      <c r="C24" s="2">
        <v>39649</v>
      </c>
      <c r="D24" s="2">
        <f>53950+14122.5-2838</f>
        <v>65234.5</v>
      </c>
      <c r="E24" s="2">
        <f>73778-2943</f>
        <v>70835</v>
      </c>
    </row>
    <row r="25" spans="1:5" ht="12.75">
      <c r="A25" t="s">
        <v>49</v>
      </c>
      <c r="B25" s="2">
        <v>0</v>
      </c>
      <c r="C25" s="2">
        <v>2565</v>
      </c>
      <c r="D25" s="2">
        <v>6078</v>
      </c>
      <c r="E25" s="2">
        <v>13693</v>
      </c>
    </row>
    <row r="26" spans="1:5" ht="12.75">
      <c r="A26" t="s">
        <v>50</v>
      </c>
      <c r="B26" s="2">
        <v>0</v>
      </c>
      <c r="C26" s="2">
        <v>0</v>
      </c>
      <c r="D26" s="2">
        <v>0</v>
      </c>
      <c r="E26" s="2">
        <v>0</v>
      </c>
    </row>
    <row r="27" spans="1:5" ht="12.75">
      <c r="A27" t="s">
        <v>51</v>
      </c>
      <c r="B27" s="2">
        <v>0</v>
      </c>
      <c r="C27" s="2">
        <v>2140</v>
      </c>
      <c r="D27" s="2">
        <v>13985</v>
      </c>
      <c r="E27" s="2">
        <v>1125</v>
      </c>
    </row>
    <row r="28" spans="1:5" ht="12.75">
      <c r="A28" t="s">
        <v>52</v>
      </c>
      <c r="B28" s="4">
        <v>0</v>
      </c>
      <c r="C28" s="4">
        <v>0</v>
      </c>
      <c r="D28" s="4">
        <v>0</v>
      </c>
      <c r="E28" s="4">
        <v>0</v>
      </c>
    </row>
    <row r="29" spans="1:5" ht="12.75">
      <c r="A29" t="s">
        <v>53</v>
      </c>
      <c r="B29" s="2">
        <f>SUM(B24:B28)</f>
        <v>46015</v>
      </c>
      <c r="C29" s="2">
        <f>SUM(C24:C28)</f>
        <v>44354</v>
      </c>
      <c r="D29" s="2">
        <f>SUM(D24:D28)</f>
        <v>85297.5</v>
      </c>
      <c r="E29" s="2">
        <f>SUM(E24:E28)</f>
        <v>85653</v>
      </c>
    </row>
    <row r="30" spans="2:5" ht="12.75">
      <c r="B30" s="2"/>
      <c r="C30" s="2"/>
      <c r="D30" s="2"/>
      <c r="E30" s="2"/>
    </row>
    <row r="31" spans="1:5" ht="12.75">
      <c r="A31" t="s">
        <v>54</v>
      </c>
      <c r="B31" s="2"/>
      <c r="C31" s="2"/>
      <c r="D31" s="2"/>
      <c r="E31" s="2"/>
    </row>
    <row r="32" spans="1:5" ht="13.5" customHeight="1">
      <c r="A32" t="s">
        <v>55</v>
      </c>
      <c r="B32" s="2">
        <v>0</v>
      </c>
      <c r="C32" s="2">
        <f>12860</f>
        <v>12860</v>
      </c>
      <c r="D32" s="2">
        <v>2812</v>
      </c>
      <c r="E32" s="2">
        <v>1688</v>
      </c>
    </row>
    <row r="33" spans="1:5" ht="12.75">
      <c r="A33" t="s">
        <v>56</v>
      </c>
      <c r="B33" s="4">
        <v>400</v>
      </c>
      <c r="C33" s="4">
        <v>422</v>
      </c>
      <c r="D33" s="4">
        <v>2099</v>
      </c>
      <c r="E33" s="4">
        <v>3908</v>
      </c>
    </row>
    <row r="34" spans="1:5" ht="12.75">
      <c r="A34" t="s">
        <v>57</v>
      </c>
      <c r="B34" s="2">
        <f>SUM(B32:B33)</f>
        <v>400</v>
      </c>
      <c r="C34" s="2">
        <f>SUM(C32:C33)</f>
        <v>13282</v>
      </c>
      <c r="D34" s="2">
        <f>SUM(D32:D33)</f>
        <v>4911</v>
      </c>
      <c r="E34" s="2">
        <f>SUM(E32:E33)</f>
        <v>5596</v>
      </c>
    </row>
    <row r="35" spans="2:5" ht="12.75">
      <c r="B35" s="2"/>
      <c r="C35" s="2"/>
      <c r="D35" s="2"/>
      <c r="E35" s="2"/>
    </row>
    <row r="36" spans="1:5" ht="12.75">
      <c r="A36" t="s">
        <v>65</v>
      </c>
      <c r="B36" s="2">
        <f>B29+B34</f>
        <v>46415</v>
      </c>
      <c r="C36" s="2">
        <f>C29+C34</f>
        <v>57636</v>
      </c>
      <c r="D36" s="2">
        <f>D29+D34</f>
        <v>90208.5</v>
      </c>
      <c r="E36" s="2">
        <f>E29+E34</f>
        <v>91249</v>
      </c>
    </row>
    <row r="37" spans="2:5" ht="12.75">
      <c r="B37" s="2"/>
      <c r="C37" s="2"/>
      <c r="D37" s="2"/>
      <c r="E37" s="2"/>
    </row>
    <row r="38" spans="1:5" ht="12.75">
      <c r="A38" t="s">
        <v>96</v>
      </c>
      <c r="B38" s="2"/>
      <c r="C38" s="2"/>
      <c r="D38" s="2"/>
      <c r="E38" s="2"/>
    </row>
    <row r="39" spans="1:5" ht="12.75">
      <c r="A39" t="s">
        <v>58</v>
      </c>
      <c r="B39" s="2">
        <v>0</v>
      </c>
      <c r="C39" s="2">
        <v>0</v>
      </c>
      <c r="D39" s="2">
        <v>0</v>
      </c>
      <c r="E39" s="2">
        <v>0</v>
      </c>
    </row>
    <row r="40" spans="1:5" ht="12.75">
      <c r="A40" t="s">
        <v>59</v>
      </c>
      <c r="B40" s="2">
        <v>104</v>
      </c>
      <c r="C40" s="2">
        <v>104</v>
      </c>
      <c r="D40" s="2">
        <v>104</v>
      </c>
      <c r="E40" s="2">
        <v>104</v>
      </c>
    </row>
    <row r="41" spans="1:5" ht="12.75">
      <c r="A41" t="s">
        <v>60</v>
      </c>
      <c r="B41" s="2">
        <v>146280</v>
      </c>
      <c r="C41" s="2">
        <v>146280</v>
      </c>
      <c r="D41" s="2">
        <v>146280</v>
      </c>
      <c r="E41" s="2">
        <v>146280</v>
      </c>
    </row>
    <row r="42" spans="1:5" ht="12.75">
      <c r="A42" t="s">
        <v>61</v>
      </c>
      <c r="B42" s="2">
        <v>105</v>
      </c>
      <c r="C42" s="2">
        <f>1680+105</f>
        <v>1785</v>
      </c>
      <c r="D42" s="2">
        <f>8703.5-2565+105</f>
        <v>6243.5</v>
      </c>
      <c r="E42" s="2">
        <f>23853.5-8643+105</f>
        <v>15315.5</v>
      </c>
    </row>
    <row r="43" spans="1:5" ht="12.75">
      <c r="A43" t="s">
        <v>62</v>
      </c>
      <c r="B43" s="4">
        <v>0</v>
      </c>
      <c r="C43" s="4">
        <v>0</v>
      </c>
      <c r="D43" s="4">
        <v>0</v>
      </c>
      <c r="E43" s="4">
        <v>0</v>
      </c>
    </row>
    <row r="44" spans="1:5" ht="12.75">
      <c r="A44" t="s">
        <v>63</v>
      </c>
      <c r="B44" s="2">
        <f>SUM(B39:B43)</f>
        <v>146489</v>
      </c>
      <c r="C44" s="2">
        <f>SUM(C39:C43)</f>
        <v>148169</v>
      </c>
      <c r="D44" s="2">
        <f>SUM(D39:D43)</f>
        <v>152627.5</v>
      </c>
      <c r="E44" s="2">
        <f>SUM(E39:E43)</f>
        <v>161699.5</v>
      </c>
    </row>
    <row r="45" spans="2:5" ht="12.75">
      <c r="B45" s="2"/>
      <c r="C45" s="2"/>
      <c r="D45" s="2"/>
      <c r="E45" s="2"/>
    </row>
    <row r="46" spans="1:5" ht="13.5" thickBot="1">
      <c r="A46" t="s">
        <v>97</v>
      </c>
      <c r="B46" s="9">
        <f>B36+B44</f>
        <v>192904</v>
      </c>
      <c r="C46" s="9">
        <f>C36+C44</f>
        <v>205805</v>
      </c>
      <c r="D46" s="9">
        <f>D36+D44</f>
        <v>242836</v>
      </c>
      <c r="E46" s="9">
        <f>E36+E44</f>
        <v>252948.5</v>
      </c>
    </row>
    <row r="47" spans="2:5" ht="13.5" thickTop="1">
      <c r="B47" s="2"/>
      <c r="C47" s="2"/>
      <c r="D47" s="2"/>
      <c r="E47" s="2"/>
    </row>
    <row r="48" spans="2:5" ht="12.75">
      <c r="B48" s="2"/>
      <c r="C48" s="2"/>
      <c r="D48" s="2"/>
      <c r="E48" s="2"/>
    </row>
    <row r="49" spans="3:5" ht="12.75">
      <c r="C49" s="5"/>
      <c r="D49" s="5"/>
      <c r="E49" s="5"/>
    </row>
    <row r="50" spans="3:5" ht="12.75">
      <c r="C50" s="5"/>
      <c r="D50" s="5"/>
      <c r="E50" s="5"/>
    </row>
  </sheetData>
  <sheetProtection/>
  <mergeCells count="1">
    <mergeCell ref="C1:E1"/>
  </mergeCells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00390625" style="0" bestFit="1" customWidth="1"/>
    <col min="2" max="4" width="10.8515625" style="0" bestFit="1" customWidth="1"/>
  </cols>
  <sheetData>
    <row r="1" spans="1:4" ht="12.75">
      <c r="A1" s="3" t="s">
        <v>93</v>
      </c>
      <c r="B1" s="32" t="s">
        <v>32</v>
      </c>
      <c r="C1" s="32"/>
      <c r="D1" s="32"/>
    </row>
    <row r="2" spans="2:4" ht="12.75">
      <c r="B2" s="1">
        <v>37621</v>
      </c>
      <c r="C2" s="1">
        <v>37986</v>
      </c>
      <c r="D2" s="1">
        <v>38352</v>
      </c>
    </row>
    <row r="4" ht="12.75">
      <c r="A4" t="s">
        <v>67</v>
      </c>
    </row>
    <row r="5" spans="1:4" ht="12.75">
      <c r="A5" t="s">
        <v>68</v>
      </c>
      <c r="B5" s="5">
        <f>'INCOME STATEMENT'!B32</f>
        <v>6707</v>
      </c>
      <c r="C5" s="5">
        <f>'INCOME STATEMENT'!C32</f>
        <v>14718</v>
      </c>
      <c r="D5" s="5">
        <f>'INCOME STATEMENT'!D32</f>
        <v>30010</v>
      </c>
    </row>
    <row r="6" spans="1:4" ht="12.75">
      <c r="A6" t="s">
        <v>69</v>
      </c>
      <c r="B6" s="5">
        <f>'INCOME STATEMENT'!B11</f>
        <v>9567</v>
      </c>
      <c r="C6" s="5">
        <f>'INCOME STATEMENT'!C11</f>
        <v>10629</v>
      </c>
      <c r="D6" s="5">
        <f>'INCOME STATEMENT'!D11</f>
        <v>12264</v>
      </c>
    </row>
    <row r="7" spans="1:4" ht="12.75">
      <c r="A7" t="s">
        <v>70</v>
      </c>
      <c r="B7" s="5">
        <f>'BALANCE SHEET'!B8-'BALANCE SHEET'!C8</f>
        <v>-4378</v>
      </c>
      <c r="C7" s="5">
        <f>'BALANCE SHEET'!C8-'BALANCE SHEET'!D8</f>
        <v>-8478</v>
      </c>
      <c r="D7" s="5">
        <f>'BALANCE SHEET'!D8-'BALANCE SHEET'!E8</f>
        <v>-12920</v>
      </c>
    </row>
    <row r="8" spans="1:4" ht="12.75">
      <c r="A8" t="s">
        <v>71</v>
      </c>
      <c r="B8" s="5">
        <f>'BALANCE SHEET'!B9-'BALANCE SHEET'!C9</f>
        <v>-6006</v>
      </c>
      <c r="C8" s="5">
        <f>'BALANCE SHEET'!C9-'BALANCE SHEET'!D9</f>
        <v>-7308</v>
      </c>
      <c r="D8" s="5">
        <f>'BALANCE SHEET'!D9-'BALANCE SHEET'!E9</f>
        <v>-7832</v>
      </c>
    </row>
    <row r="9" spans="1:4" ht="12.75">
      <c r="A9" t="s">
        <v>72</v>
      </c>
      <c r="B9" s="5">
        <f>'BALANCE SHEET'!B10-'BALANCE SHEET'!C10</f>
        <v>-2377</v>
      </c>
      <c r="C9" s="5">
        <f>'BALANCE SHEET'!C10-'BALANCE SHEET'!D10</f>
        <v>510</v>
      </c>
      <c r="D9" s="5">
        <f>'BALANCE SHEET'!D10-'BALANCE SHEET'!E10</f>
        <v>741</v>
      </c>
    </row>
    <row r="10" spans="1:4" ht="12.75">
      <c r="A10" t="s">
        <v>73</v>
      </c>
      <c r="B10" s="5">
        <f>'BALANCE SHEET'!C24-'BALANCE SHEET'!B24</f>
        <v>-6366</v>
      </c>
      <c r="C10" s="5">
        <f>'BALANCE SHEET'!D24-'BALANCE SHEET'!C24</f>
        <v>25585.5</v>
      </c>
      <c r="D10" s="5">
        <f>'BALANCE SHEET'!E24-'BALANCE SHEET'!D24</f>
        <v>5600.5</v>
      </c>
    </row>
    <row r="11" spans="1:4" ht="12.75">
      <c r="A11" t="s">
        <v>74</v>
      </c>
      <c r="B11" s="11">
        <f>'BALANCE SHEET'!C25+'BALANCE SHEET'!C26+'BALANCE SHEET'!C27-'BALANCE SHEET'!B25-'BALANCE SHEET'!B26-'BALANCE SHEET'!B27</f>
        <v>4705</v>
      </c>
      <c r="C11" s="11">
        <f>'BALANCE SHEET'!D25+'BALANCE SHEET'!D26+'BALANCE SHEET'!D27-'BALANCE SHEET'!C25-'BALANCE SHEET'!C26-'BALANCE SHEET'!C27</f>
        <v>15358</v>
      </c>
      <c r="D11" s="11">
        <f>'BALANCE SHEET'!E25+'BALANCE SHEET'!E26+'BALANCE SHEET'!E27-'BALANCE SHEET'!D25-'BALANCE SHEET'!D26-'BALANCE SHEET'!D27</f>
        <v>-5245</v>
      </c>
    </row>
    <row r="12" spans="1:4" ht="12.75">
      <c r="A12" t="s">
        <v>81</v>
      </c>
      <c r="B12" s="5">
        <f>SUM(B5:B11)</f>
        <v>1852</v>
      </c>
      <c r="C12" s="5">
        <f>SUM(C5:C11)</f>
        <v>51014.5</v>
      </c>
      <c r="D12" s="5">
        <f>SUM(D5:D11)</f>
        <v>22618.5</v>
      </c>
    </row>
    <row r="14" ht="12.75">
      <c r="A14" t="s">
        <v>75</v>
      </c>
    </row>
    <row r="15" spans="1:4" ht="12.75">
      <c r="A15" t="s">
        <v>85</v>
      </c>
      <c r="B15" s="5">
        <f>'BALANCE SHEET'!B13-'BALANCE SHEET'!C13-B16</f>
        <v>-17996</v>
      </c>
      <c r="C15" s="5">
        <f>'BALANCE SHEET'!C13-'BALANCE SHEET'!D13-C16</f>
        <v>-16500</v>
      </c>
      <c r="D15" s="5">
        <f>'BALANCE SHEET'!D13-'BALANCE SHEET'!E13-D16</f>
        <v>-23300</v>
      </c>
    </row>
    <row r="16" spans="1:4" ht="12.75">
      <c r="A16" t="s">
        <v>84</v>
      </c>
      <c r="B16" s="2">
        <v>5254</v>
      </c>
      <c r="C16" s="2">
        <v>0</v>
      </c>
      <c r="D16" s="2">
        <v>7567</v>
      </c>
    </row>
    <row r="17" spans="1:4" ht="12.75">
      <c r="A17" t="s">
        <v>91</v>
      </c>
      <c r="B17" s="2">
        <f>'BALANCE SHEET'!B17-'BALANCE SHEET'!C17-B18</f>
        <v>-202</v>
      </c>
      <c r="C17" s="2">
        <f>'BALANCE SHEET'!C17-'BALANCE SHEET'!D17-C18</f>
        <v>-17010</v>
      </c>
      <c r="D17" s="2">
        <f>'BALANCE SHEET'!D17-'BALANCE SHEET'!E17-D18</f>
        <v>-4600</v>
      </c>
    </row>
    <row r="18" spans="1:4" ht="12.75">
      <c r="A18" t="s">
        <v>92</v>
      </c>
      <c r="B18" s="2">
        <v>500</v>
      </c>
      <c r="C18" s="2">
        <v>552</v>
      </c>
      <c r="D18" s="2">
        <v>765</v>
      </c>
    </row>
    <row r="19" spans="1:4" ht="12.75">
      <c r="A19" t="s">
        <v>87</v>
      </c>
      <c r="B19" s="11">
        <f>'BALANCE SHEET'!B19-'BALANCE SHEET'!C19</f>
        <v>-393</v>
      </c>
      <c r="C19" s="11">
        <f>'BALANCE SHEET'!C19-'BALANCE SHEET'!D19</f>
        <v>-130</v>
      </c>
      <c r="D19" s="11">
        <f>'BALANCE SHEET'!D19-'BALANCE SHEET'!E19</f>
        <v>-541</v>
      </c>
    </row>
    <row r="20" spans="1:4" ht="12.75">
      <c r="A20" t="s">
        <v>80</v>
      </c>
      <c r="B20" s="5">
        <f>SUM(B15:B19)</f>
        <v>-12837</v>
      </c>
      <c r="C20" s="5">
        <f>SUM(C15:C19)</f>
        <v>-33088</v>
      </c>
      <c r="D20" s="5">
        <f>SUM(D15:D19)</f>
        <v>-20109</v>
      </c>
    </row>
    <row r="22" ht="12.75">
      <c r="A22" t="s">
        <v>82</v>
      </c>
    </row>
    <row r="23" spans="1:4" ht="12.75">
      <c r="A23" t="s">
        <v>76</v>
      </c>
      <c r="B23" s="5">
        <f>'BALANCE SHEET'!C34-'BALANCE SHEET'!B34-B24+'BALANCE SHEET'!C28-'BALANCE SHEET'!B28</f>
        <v>14500</v>
      </c>
      <c r="C23" s="5">
        <f>'BALANCE SHEET'!D34-'BALANCE SHEET'!C34-C24+'BALANCE SHEET'!D28-'BALANCE SHEET'!C28</f>
        <v>-6753</v>
      </c>
      <c r="D23" s="5">
        <f>'BALANCE SHEET'!E34-'BALANCE SHEET'!D34-D24+'BALANCE SHEET'!E28-'BALANCE SHEET'!D28</f>
        <v>2303</v>
      </c>
    </row>
    <row r="24" spans="1:4" ht="12.75">
      <c r="A24" t="s">
        <v>77</v>
      </c>
      <c r="B24" s="2">
        <f>-1578-40</f>
        <v>-1618</v>
      </c>
      <c r="C24" s="2">
        <f>-1578-40</f>
        <v>-1618</v>
      </c>
      <c r="D24" s="2">
        <f>-1578-40</f>
        <v>-1618</v>
      </c>
    </row>
    <row r="25" spans="1:4" ht="12.75">
      <c r="A25" t="s">
        <v>78</v>
      </c>
      <c r="B25" s="5">
        <f>'BALANCE SHEET'!C39+'BALANCE SHEET'!C40-'BALANCE SHEET'!B39-'BALANCE SHEET'!B40</f>
        <v>0</v>
      </c>
      <c r="C25" s="5">
        <f>'BALANCE SHEET'!D39+'BALANCE SHEET'!D40-'BALANCE SHEET'!C39-'BALANCE SHEET'!C40</f>
        <v>0</v>
      </c>
      <c r="D25" s="5">
        <f>'BALANCE SHEET'!E39+'BALANCE SHEET'!E40-'BALANCE SHEET'!D39-'BALANCE SHEET'!D40</f>
        <v>0</v>
      </c>
    </row>
    <row r="26" spans="1:4" ht="12.75">
      <c r="A26" t="s">
        <v>79</v>
      </c>
      <c r="B26" s="11">
        <f>-'INCOME STATEMENT'!B36-'INCOME STATEMENT'!B34</f>
        <v>-5027</v>
      </c>
      <c r="C26" s="11">
        <f>-'INCOME STATEMENT'!C36-'INCOME STATEMENT'!C34</f>
        <v>-10259.5</v>
      </c>
      <c r="D26" s="11">
        <f>-'INCOME STATEMENT'!D36-'INCOME STATEMENT'!D34</f>
        <v>-20938</v>
      </c>
    </row>
    <row r="27" spans="1:4" ht="12.75">
      <c r="A27" t="s">
        <v>83</v>
      </c>
      <c r="B27" s="5">
        <f>SUM(B23:B26)</f>
        <v>7855</v>
      </c>
      <c r="C27" s="5">
        <f>SUM(C23:C26)</f>
        <v>-18630.5</v>
      </c>
      <c r="D27" s="5">
        <f>SUM(D23:D26)</f>
        <v>-20253</v>
      </c>
    </row>
    <row r="29" spans="1:4" ht="12.75">
      <c r="A29" t="s">
        <v>88</v>
      </c>
      <c r="B29" s="5">
        <f>B12+B20+B27</f>
        <v>-3130</v>
      </c>
      <c r="C29" s="5">
        <f>C12+C20+C27</f>
        <v>-704</v>
      </c>
      <c r="D29" s="5">
        <f>D12+D20+D27</f>
        <v>-17743.5</v>
      </c>
    </row>
    <row r="30" spans="1:4" ht="12.75">
      <c r="A30" t="s">
        <v>89</v>
      </c>
      <c r="B30" s="11">
        <f>'BALANCE SHEET'!B6+'BALANCE SHEET'!B7</f>
        <v>56311</v>
      </c>
      <c r="C30" s="11">
        <f>'BALANCE SHEET'!C6+'BALANCE SHEET'!C7</f>
        <v>53181</v>
      </c>
      <c r="D30" s="11">
        <f>'BALANCE SHEET'!D6+'BALANCE SHEET'!D7</f>
        <v>52477</v>
      </c>
    </row>
    <row r="31" spans="1:4" ht="12.75">
      <c r="A31" t="s">
        <v>90</v>
      </c>
      <c r="B31" s="5">
        <f>B29+B30</f>
        <v>53181</v>
      </c>
      <c r="C31" s="5">
        <f>C29+C30</f>
        <v>52477</v>
      </c>
      <c r="D31" s="5">
        <f>D29+D30</f>
        <v>34733.5</v>
      </c>
    </row>
    <row r="32" spans="2:4" ht="12.75">
      <c r="B32" s="5"/>
      <c r="C32" s="5"/>
      <c r="D32" s="5"/>
    </row>
  </sheetData>
  <sheetProtection/>
  <mergeCells count="1">
    <mergeCell ref="B1:D1"/>
  </mergeCells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Apollo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whberry</dc:creator>
  <cp:keywords/>
  <dc:description/>
  <cp:lastModifiedBy>June</cp:lastModifiedBy>
  <cp:lastPrinted>2006-07-20T21:06:25Z</cp:lastPrinted>
  <dcterms:created xsi:type="dcterms:W3CDTF">2006-07-19T22:07:26Z</dcterms:created>
  <dcterms:modified xsi:type="dcterms:W3CDTF">2008-12-29T00:02:22Z</dcterms:modified>
  <cp:category/>
  <cp:version/>
  <cp:contentType/>
  <cp:contentStatus/>
</cp:coreProperties>
</file>