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come Statement 2006" sheetId="1" r:id="rId1"/>
    <sheet name="Income Statement 2005" sheetId="2" r:id="rId2"/>
    <sheet name="Rooms" sheetId="3" r:id="rId3"/>
    <sheet name="F_B" sheetId="4" r:id="rId4"/>
    <sheet name="Other" sheetId="5" r:id="rId5"/>
    <sheet name="Cost Centers" sheetId="6" r:id="rId6"/>
    <sheet name="Other Data" sheetId="7" r:id="rId7"/>
  </sheets>
  <definedNames/>
  <calcPr fullCalcOnLoad="1"/>
</workbook>
</file>

<file path=xl/sharedStrings.xml><?xml version="1.0" encoding="utf-8"?>
<sst xmlns="http://schemas.openxmlformats.org/spreadsheetml/2006/main" count="376" uniqueCount="227">
  <si>
    <t>Bentley Hotel</t>
  </si>
  <si>
    <t>Income Statement, 2006</t>
  </si>
  <si>
    <t>Total Hotel</t>
  </si>
  <si>
    <t>Rooms</t>
  </si>
  <si>
    <t>F&amp;B</t>
  </si>
  <si>
    <t>Telephone</t>
  </si>
  <si>
    <t>Parking</t>
  </si>
  <si>
    <t>Other</t>
  </si>
  <si>
    <t>Revenue</t>
  </si>
  <si>
    <t>Expense</t>
  </si>
  <si>
    <t>Operating Margin</t>
  </si>
  <si>
    <t>Management Fee</t>
  </si>
  <si>
    <t>Replacement Reserve</t>
  </si>
  <si>
    <t>Net Income</t>
  </si>
  <si>
    <t>Income Statement, 2005</t>
  </si>
  <si>
    <t>Rooms Segment</t>
  </si>
  <si>
    <t>Available rooms</t>
  </si>
  <si>
    <t>Occupancy</t>
  </si>
  <si>
    <t>Rooms occupied</t>
  </si>
  <si>
    <t>Average rate</t>
  </si>
  <si>
    <t>REVPAR</t>
  </si>
  <si>
    <t>Front Desk:</t>
  </si>
  <si>
    <t>Payroll</t>
  </si>
  <si>
    <t>Cable Television</t>
  </si>
  <si>
    <t>Decorations</t>
  </si>
  <si>
    <t>Guest Relations</t>
  </si>
  <si>
    <t>This item is mainly gifts for VIP guests</t>
  </si>
  <si>
    <t>Guest Relocation</t>
  </si>
  <si>
    <t>Costs to relocate guests for whom promised reservations were not available</t>
  </si>
  <si>
    <t>Travel and Development</t>
  </si>
  <si>
    <t>Reservation Desk</t>
  </si>
  <si>
    <t>Software Licenses</t>
  </si>
  <si>
    <t>Supplies</t>
  </si>
  <si>
    <t>Travel Agent Commissions</t>
  </si>
  <si>
    <t>Uniforms and Laundering</t>
  </si>
  <si>
    <t>Miscellaneous</t>
  </si>
  <si>
    <t>Housekeeping:</t>
  </si>
  <si>
    <t>Linen</t>
  </si>
  <si>
    <t>Loss and Damage</t>
  </si>
  <si>
    <t>Newspaper</t>
  </si>
  <si>
    <t>Allocations:</t>
  </si>
  <si>
    <t>Laundry</t>
  </si>
  <si>
    <t>Pool A</t>
  </si>
  <si>
    <t>Pool B</t>
  </si>
  <si>
    <t>Total expenses</t>
  </si>
  <si>
    <t>Food and Beverage Segment</t>
  </si>
  <si>
    <t>Food Total</t>
  </si>
  <si>
    <t>Banquets</t>
  </si>
  <si>
    <t>Oak Room</t>
  </si>
  <si>
    <t>Carnival Lounge</t>
  </si>
  <si>
    <t>Room Service</t>
  </si>
  <si>
    <t>Minibar</t>
  </si>
  <si>
    <t>Food Revenue</t>
  </si>
  <si>
    <t>Beverage Revenue</t>
  </si>
  <si>
    <t>Other Banquet Revenue</t>
  </si>
  <si>
    <t>Expenses:</t>
  </si>
  <si>
    <t>Audio/Visual Contractors</t>
  </si>
  <si>
    <t>Beverage</t>
  </si>
  <si>
    <t>China, Glass, Silver</t>
  </si>
  <si>
    <t>Decoration</t>
  </si>
  <si>
    <t>Entertainment</t>
  </si>
  <si>
    <t>Food cost: Minibar</t>
  </si>
  <si>
    <t>Guest comps</t>
  </si>
  <si>
    <t>Kitchen</t>
  </si>
  <si>
    <t>Kitchen variance</t>
  </si>
  <si>
    <t>Licenses and Permits</t>
  </si>
  <si>
    <t>Printing</t>
  </si>
  <si>
    <t xml:space="preserve">Pool A </t>
  </si>
  <si>
    <t>Profit/Loss</t>
  </si>
  <si>
    <t>Other Banquet Revenue:</t>
  </si>
  <si>
    <t>Audio/Visual</t>
  </si>
  <si>
    <t>Room Rental</t>
  </si>
  <si>
    <t>Service Charges</t>
  </si>
  <si>
    <t>Kitchen:</t>
  </si>
  <si>
    <t>Kitchen costs are allocated using a standard cost system.</t>
  </si>
  <si>
    <t>Food Cost</t>
  </si>
  <si>
    <t>Each dish has a standard, predetermined cost for ingredients,</t>
  </si>
  <si>
    <t>Contract Service</t>
  </si>
  <si>
    <t>labor, and overhead, and is charged to the selling venue on this</t>
  </si>
  <si>
    <t>Licences and Permits</t>
  </si>
  <si>
    <t>basis.  The variance is the amount by which actual costs</t>
  </si>
  <si>
    <t>Night Cleaning</t>
  </si>
  <si>
    <t>exceeded standard costs.</t>
  </si>
  <si>
    <t>Pool A allocation</t>
  </si>
  <si>
    <t>Allocation Out:</t>
  </si>
  <si>
    <t>Comp/Promo</t>
  </si>
  <si>
    <t>Variance</t>
  </si>
  <si>
    <t>Allocation of Comp/Promo</t>
  </si>
  <si>
    <t>Other Segments</t>
  </si>
  <si>
    <t>Revenues:</t>
  </si>
  <si>
    <t>Internet Room Surcharges</t>
  </si>
  <si>
    <t>Banquet Internet Charges</t>
  </si>
  <si>
    <t>Local Phone</t>
  </si>
  <si>
    <t>Long-distance Phone</t>
  </si>
  <si>
    <t>Internet Cost</t>
  </si>
  <si>
    <t>Long-distance Cost</t>
  </si>
  <si>
    <t>Local Telephone Lines</t>
  </si>
  <si>
    <t>Service Contracts</t>
  </si>
  <si>
    <t>Allocation, Pool A</t>
  </si>
  <si>
    <t>Allocation, Pool B</t>
  </si>
  <si>
    <t>Revenues</t>
  </si>
  <si>
    <t>Contract Services</t>
  </si>
  <si>
    <t>Employee Café</t>
  </si>
  <si>
    <t>Insurance and Damages</t>
  </si>
  <si>
    <t>Property Tax</t>
  </si>
  <si>
    <t>Pool B allocation</t>
  </si>
  <si>
    <t>Other Income Segment</t>
  </si>
  <si>
    <t>Guest Services</t>
  </si>
  <si>
    <t>Note: customers' laundry is not done in house.</t>
  </si>
  <si>
    <t>Valet</t>
  </si>
  <si>
    <t>Movie Rental</t>
  </si>
  <si>
    <t>Fitness/pool fees</t>
  </si>
  <si>
    <t>Other Income</t>
  </si>
  <si>
    <t>Forfeited Deposits</t>
  </si>
  <si>
    <t>Deficiencies</t>
  </si>
  <si>
    <t>Rooms or banquet meals paid for by convention/banquet customers to meet guaranteed level of rooms/meals</t>
  </si>
  <si>
    <t>No Shows</t>
  </si>
  <si>
    <t>Shop Lease</t>
  </si>
  <si>
    <t>Total revenue</t>
  </si>
  <si>
    <t>Cost Centers</t>
  </si>
  <si>
    <t xml:space="preserve">Employee Café: </t>
  </si>
  <si>
    <t>Costs:</t>
  </si>
  <si>
    <t>Food/beverage</t>
  </si>
  <si>
    <t>Allocation:</t>
  </si>
  <si>
    <t>A &amp; G</t>
  </si>
  <si>
    <t>Note:  allocation of employee café is based on 2002 study of actual</t>
  </si>
  <si>
    <t xml:space="preserve">Food </t>
  </si>
  <si>
    <t xml:space="preserve">usage done by an outside consulting firm.  </t>
  </si>
  <si>
    <t>Front Desk</t>
  </si>
  <si>
    <t>The allocation is included in payroll of affected departments.</t>
  </si>
  <si>
    <t>Housekeeping</t>
  </si>
  <si>
    <t>Marketing</t>
  </si>
  <si>
    <t>Purchasing</t>
  </si>
  <si>
    <t>R &amp; M</t>
  </si>
  <si>
    <t>Overhead Pool A</t>
  </si>
  <si>
    <t>Overhead pool A is allocated based on square footage:</t>
  </si>
  <si>
    <t>Repairs and Maintenance:</t>
  </si>
  <si>
    <t>Administration</t>
  </si>
  <si>
    <t>Banquet marketing</t>
  </si>
  <si>
    <t>Elevator Service Contract</t>
  </si>
  <si>
    <t>Banquet support</t>
  </si>
  <si>
    <t>Equipment Service Contracts</t>
  </si>
  <si>
    <t>Pest Control</t>
  </si>
  <si>
    <t>City Club</t>
  </si>
  <si>
    <t>Tools</t>
  </si>
  <si>
    <t>Front desk/ lobby</t>
  </si>
  <si>
    <t>Waste Removal</t>
  </si>
  <si>
    <t>Parts and Materials:</t>
  </si>
  <si>
    <t xml:space="preserve">Lodging </t>
  </si>
  <si>
    <t xml:space="preserve">   AC/Heating</t>
  </si>
  <si>
    <t>Lodging marketing</t>
  </si>
  <si>
    <t xml:space="preserve">   Building and Electrical</t>
  </si>
  <si>
    <t xml:space="preserve">   Carpet/drapery/paint</t>
  </si>
  <si>
    <t xml:space="preserve">Purchasing </t>
  </si>
  <si>
    <t xml:space="preserve">   Grounds</t>
  </si>
  <si>
    <t>Shop</t>
  </si>
  <si>
    <t xml:space="preserve">   Kitchen Equipment</t>
  </si>
  <si>
    <t xml:space="preserve">   Laundry Equipment</t>
  </si>
  <si>
    <t xml:space="preserve">   Plumbing</t>
  </si>
  <si>
    <t xml:space="preserve">   Television</t>
  </si>
  <si>
    <t>Utilities:</t>
  </si>
  <si>
    <t>Electric</t>
  </si>
  <si>
    <t>Heat</t>
  </si>
  <si>
    <t>Water</t>
  </si>
  <si>
    <t>Insurance</t>
  </si>
  <si>
    <t>Security</t>
  </si>
  <si>
    <t>Total Pool A</t>
  </si>
  <si>
    <t>Overhead Pool B:</t>
  </si>
  <si>
    <t>Overhead Pool B is allocated based on total revenue</t>
  </si>
  <si>
    <t>Administration:</t>
  </si>
  <si>
    <t xml:space="preserve">Payroll </t>
  </si>
  <si>
    <t>Armored Car</t>
  </si>
  <si>
    <t>Lodging</t>
  </si>
  <si>
    <t>Audit and Legal</t>
  </si>
  <si>
    <t>Banquet</t>
  </si>
  <si>
    <t>Bad Checks</t>
  </si>
  <si>
    <t>Comp Room</t>
  </si>
  <si>
    <t>Carnival</t>
  </si>
  <si>
    <t>Credit and Collections</t>
  </si>
  <si>
    <t>Credit Card Fees</t>
  </si>
  <si>
    <t>Dues and Subscriptions</t>
  </si>
  <si>
    <t>IT Consulting</t>
  </si>
  <si>
    <t>Payroll Processing</t>
  </si>
  <si>
    <t>Personnel Development</t>
  </si>
  <si>
    <t>Travel</t>
  </si>
  <si>
    <t>Marketing:</t>
  </si>
  <si>
    <t>Direct Mail</t>
  </si>
  <si>
    <t>Media</t>
  </si>
  <si>
    <t>Postage</t>
  </si>
  <si>
    <t>Production and Printing</t>
  </si>
  <si>
    <t>Professional Fees</t>
  </si>
  <si>
    <t>Trade Show Fees</t>
  </si>
  <si>
    <t>Travel and Entertainment</t>
  </si>
  <si>
    <t>Purchasing:</t>
  </si>
  <si>
    <t>Total Pool B</t>
  </si>
  <si>
    <t>Laundry:</t>
  </si>
  <si>
    <t>Allocation from Pool A</t>
  </si>
  <si>
    <t>Allocation (based on actual usage of laundry):</t>
  </si>
  <si>
    <t>Food</t>
  </si>
  <si>
    <t>Other Data</t>
  </si>
  <si>
    <t>Average</t>
  </si>
  <si>
    <t>Revenue Breakdown</t>
  </si>
  <si>
    <t>Length of Stay</t>
  </si>
  <si>
    <t>Class Definition</t>
  </si>
  <si>
    <t>Corporate: Crews</t>
  </si>
  <si>
    <t>Airline flight crews</t>
  </si>
  <si>
    <t xml:space="preserve">  Rooms</t>
  </si>
  <si>
    <t xml:space="preserve">  ADR</t>
  </si>
  <si>
    <t>Corporate: Other</t>
  </si>
  <si>
    <t>Negotiated rates with large corporate clients</t>
  </si>
  <si>
    <t>Group</t>
  </si>
  <si>
    <t>Primarily conventions, also tour groups</t>
  </si>
  <si>
    <t>Leisure</t>
  </si>
  <si>
    <t>All other, including individual tourist and</t>
  </si>
  <si>
    <t>business travellers</t>
  </si>
  <si>
    <t>Average Rate</t>
  </si>
  <si>
    <t>Sq ft meeting space</t>
  </si>
  <si>
    <t>Key Competitors, 2006</t>
  </si>
  <si>
    <t>Eastin</t>
  </si>
  <si>
    <t>Marmot</t>
  </si>
  <si>
    <t>Shareabed</t>
  </si>
  <si>
    <t>Stilton</t>
  </si>
  <si>
    <t>2% of revenue</t>
  </si>
  <si>
    <t>$75/FTE HR fee</t>
  </si>
  <si>
    <t>IT fee</t>
  </si>
  <si>
    <t>expense reimbursement</t>
  </si>
  <si>
    <t>Note:  All payroll costs are traceable.  Payroll includes payroll taxes and fringe benefits of, on average, 80% of base pay.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</si>
</sst>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.00_);[Red]&quot;($&quot;#,##0.00\)"/>
    <numFmt numFmtId="165" formatCode="\$#,##0.00"/>
  </numFmts>
  <fonts count="2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name val="Arial"/>
      <family val="2"/>
    </font>
    <font>
      <u val="double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8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18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18" fillId="0" borderId="0" xfId="0" applyNumberFormat="1" applyFont="1" applyFill="1" applyAlignment="1">
      <alignment/>
    </xf>
    <xf numFmtId="3" fontId="0" fillId="24" borderId="0" xfId="0" applyNumberForma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ill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19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0" fontId="0" fillId="0" borderId="0" xfId="0" applyNumberFormat="1" applyFill="1" applyAlignment="1">
      <alignment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6.00390625" style="0" customWidth="1"/>
    <col min="3" max="3" width="10.7109375" style="0" customWidth="1"/>
    <col min="4" max="4" width="11.421875" style="0" customWidth="1"/>
  </cols>
  <sheetData>
    <row r="1" ht="12.75">
      <c r="A1" s="1" t="s">
        <v>0</v>
      </c>
    </row>
    <row r="2" ht="12.75">
      <c r="A2" s="1" t="s">
        <v>1</v>
      </c>
    </row>
    <row r="5" spans="3:8" ht="12.75"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</row>
    <row r="6" spans="1:8" ht="12.75">
      <c r="A6" t="s">
        <v>8</v>
      </c>
      <c r="C6" s="3">
        <f>SUM(D6:H6)</f>
        <v>39176884.08</v>
      </c>
      <c r="D6" s="3">
        <f>Rooms!E13</f>
        <v>27307689.08</v>
      </c>
      <c r="E6" s="3">
        <f>F_B!C9</f>
        <v>9355042</v>
      </c>
      <c r="F6" s="3">
        <f>Other!E13</f>
        <v>842483</v>
      </c>
      <c r="G6" s="3">
        <f>Other!E29</f>
        <v>1192332</v>
      </c>
      <c r="H6" s="3">
        <f>Other!E61</f>
        <v>479338</v>
      </c>
    </row>
    <row r="7" spans="1:8" ht="12.75">
      <c r="A7" t="s">
        <v>9</v>
      </c>
      <c r="C7" s="4">
        <f>SUM(D7:H7)</f>
        <v>34031781.19019315</v>
      </c>
      <c r="D7" s="4">
        <f>Rooms!E49</f>
        <v>22105198.60157817</v>
      </c>
      <c r="E7" s="4">
        <f>F_B!C36</f>
        <v>9999759.991185823</v>
      </c>
      <c r="F7" s="4">
        <f>Other!E24</f>
        <v>646903.8181049627</v>
      </c>
      <c r="G7" s="4">
        <f>Other!E38</f>
        <v>1085214.3337733636</v>
      </c>
      <c r="H7" s="4">
        <f>Other!E71</f>
        <v>194704.44555082888</v>
      </c>
    </row>
    <row r="8" spans="1:8" ht="12.75">
      <c r="A8" t="s">
        <v>10</v>
      </c>
      <c r="C8" s="3">
        <f>SUM(D8:H8)</f>
        <v>5145102.889806851</v>
      </c>
      <c r="D8" s="5">
        <f>D6-D7</f>
        <v>5202490.47842183</v>
      </c>
      <c r="E8" s="5">
        <f>E6-E7</f>
        <v>-644717.9911858235</v>
      </c>
      <c r="F8" s="5">
        <f>F6-F7</f>
        <v>195579.1818950373</v>
      </c>
      <c r="G8" s="5">
        <f>G6-G7</f>
        <v>107117.66622663639</v>
      </c>
      <c r="H8" s="5">
        <f>H6-H7</f>
        <v>284633.5544491711</v>
      </c>
    </row>
    <row r="9" spans="1:3" ht="12.75">
      <c r="A9" t="s">
        <v>11</v>
      </c>
      <c r="C9" s="3">
        <f>'Other Data'!F45</f>
        <v>966793.6816</v>
      </c>
    </row>
    <row r="10" spans="1:3" ht="12.75">
      <c r="A10" t="s">
        <v>12</v>
      </c>
      <c r="C10" s="4">
        <v>1643870</v>
      </c>
    </row>
    <row r="11" spans="1:3" ht="12.75">
      <c r="A11" t="s">
        <v>13</v>
      </c>
      <c r="C11" s="5">
        <f>C8-C9-C10</f>
        <v>2534439.208206851</v>
      </c>
    </row>
    <row r="12" ht="12.75">
      <c r="C12" s="3"/>
    </row>
    <row r="24" ht="12.75">
      <c r="D24" s="6"/>
    </row>
  </sheetData>
  <sheetProtection/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421875" style="0" customWidth="1"/>
    <col min="2" max="2" width="6.421875" style="0" customWidth="1"/>
    <col min="3" max="3" width="10.28125" style="0" customWidth="1"/>
    <col min="4" max="4" width="10.00390625" style="0" customWidth="1"/>
  </cols>
  <sheetData>
    <row r="1" ht="12.75">
      <c r="A1" s="1" t="s">
        <v>0</v>
      </c>
    </row>
    <row r="2" ht="12.75">
      <c r="A2" s="1" t="s">
        <v>14</v>
      </c>
    </row>
    <row r="5" spans="3:8" ht="12.75"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</row>
    <row r="6" spans="1:8" ht="12.75">
      <c r="A6" t="s">
        <v>8</v>
      </c>
      <c r="C6" s="3">
        <f>SUM(D6:H6)</f>
        <v>39243500.04</v>
      </c>
      <c r="D6" s="3">
        <f>Rooms!C13</f>
        <v>27091264.04</v>
      </c>
      <c r="E6" s="3">
        <f>F_B!C46</f>
        <v>9380615</v>
      </c>
      <c r="F6" s="3">
        <f>Other!C13</f>
        <v>930804</v>
      </c>
      <c r="G6" s="3">
        <f>Other!C29</f>
        <v>1333431</v>
      </c>
      <c r="H6" s="3">
        <f>Other!C61</f>
        <v>507386</v>
      </c>
    </row>
    <row r="7" spans="1:8" ht="12.75">
      <c r="A7" t="s">
        <v>9</v>
      </c>
      <c r="C7" s="4">
        <f>SUM(D7:H7)</f>
        <v>32000319.22426168</v>
      </c>
      <c r="D7" s="4">
        <f>Rooms!C49</f>
        <v>20340004.776410215</v>
      </c>
      <c r="E7" s="4">
        <f>F_B!C73</f>
        <v>9764117.242284266</v>
      </c>
      <c r="F7" s="4">
        <f>Other!C24</f>
        <v>667107.5713855365</v>
      </c>
      <c r="G7" s="4">
        <f>Other!C38</f>
        <v>1035631.5286458936</v>
      </c>
      <c r="H7" s="4">
        <f>Other!C71</f>
        <v>193458.10553576826</v>
      </c>
    </row>
    <row r="8" spans="1:8" ht="12.75">
      <c r="A8" t="s">
        <v>10</v>
      </c>
      <c r="C8" s="3">
        <f>SUM(D8:H8)</f>
        <v>7243180.81573832</v>
      </c>
      <c r="D8" s="5">
        <f>D6-D7</f>
        <v>6751259.2635897845</v>
      </c>
      <c r="E8" s="5">
        <f>E6-E7</f>
        <v>-383502.2422842663</v>
      </c>
      <c r="F8" s="5">
        <f>F6-F7</f>
        <v>263696.42861446354</v>
      </c>
      <c r="G8" s="5">
        <f>G6-G7</f>
        <v>297799.47135410644</v>
      </c>
      <c r="H8" s="5">
        <f>H6-H7</f>
        <v>313927.89446423174</v>
      </c>
    </row>
    <row r="9" spans="1:3" ht="12.75">
      <c r="A9" t="s">
        <v>11</v>
      </c>
      <c r="C9" s="4">
        <f>'Other Data'!D45</f>
        <v>962211.0008</v>
      </c>
    </row>
    <row r="10" spans="1:3" ht="12.75">
      <c r="A10" t="s">
        <v>12</v>
      </c>
      <c r="C10" s="4">
        <v>1597100</v>
      </c>
    </row>
    <row r="11" spans="1:3" ht="12.75">
      <c r="A11" t="s">
        <v>13</v>
      </c>
      <c r="C11" s="5">
        <f>C8-C9-C10</f>
        <v>4683869.81493832</v>
      </c>
    </row>
    <row r="12" ht="12.75">
      <c r="C12" s="3"/>
    </row>
  </sheetData>
  <sheetProtection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33">
      <selection activeCell="A62" sqref="A62"/>
    </sheetView>
  </sheetViews>
  <sheetFormatPr defaultColWidth="9.140625" defaultRowHeight="12.75"/>
  <cols>
    <col min="1" max="1" width="11.8515625" style="0" customWidth="1"/>
    <col min="2" max="2" width="23.140625" style="0" customWidth="1"/>
    <col min="3" max="3" width="11.7109375" style="0" customWidth="1"/>
    <col min="5" max="5" width="11.7109375" style="0" customWidth="1"/>
  </cols>
  <sheetData>
    <row r="1" ht="12.75">
      <c r="A1" s="1" t="s">
        <v>0</v>
      </c>
    </row>
    <row r="2" ht="12.75">
      <c r="A2" s="1" t="s">
        <v>15</v>
      </c>
    </row>
    <row r="4" spans="3:5" ht="12.75">
      <c r="C4" s="2">
        <v>2005</v>
      </c>
      <c r="D4" s="2"/>
      <c r="E4" s="2">
        <v>2006</v>
      </c>
    </row>
    <row r="5" spans="3:5" ht="12.75">
      <c r="C5" s="7"/>
      <c r="D5" s="7"/>
      <c r="E5" s="7"/>
    </row>
    <row r="6" spans="2:5" ht="12.75">
      <c r="B6" t="s">
        <v>16</v>
      </c>
      <c r="C6" s="3">
        <f>720*365</f>
        <v>262800</v>
      </c>
      <c r="E6" s="3">
        <f>720*365</f>
        <v>262800</v>
      </c>
    </row>
    <row r="7" spans="2:5" ht="12.75">
      <c r="B7" t="s">
        <v>17</v>
      </c>
      <c r="C7" s="8">
        <f>C8/C6</f>
        <v>0.6528348554033485</v>
      </c>
      <c r="E7" s="8">
        <f>E8/E6</f>
        <v>0.6829528158295282</v>
      </c>
    </row>
    <row r="8" spans="2:5" ht="12.75">
      <c r="B8" t="s">
        <v>18</v>
      </c>
      <c r="C8" s="3">
        <v>171565</v>
      </c>
      <c r="E8" s="3">
        <v>179480</v>
      </c>
    </row>
    <row r="9" spans="2:5" ht="12.75">
      <c r="B9" t="s">
        <v>19</v>
      </c>
      <c r="C9" s="9">
        <f>'Other Data'!F25</f>
        <v>157.91</v>
      </c>
      <c r="E9" s="9">
        <f>'Other Data'!G25</f>
        <v>152.15</v>
      </c>
    </row>
    <row r="10" spans="2:5" ht="12.75">
      <c r="B10" t="s">
        <v>20</v>
      </c>
      <c r="C10" s="10">
        <f>C7*C9</f>
        <v>103.08915201674276</v>
      </c>
      <c r="D10" s="10"/>
      <c r="E10" s="10">
        <f>E7*E9</f>
        <v>103.91127092846271</v>
      </c>
    </row>
    <row r="13" spans="2:5" ht="12.75">
      <c r="B13" t="s">
        <v>8</v>
      </c>
      <c r="C13" s="3">
        <f>'Other Data'!E19</f>
        <v>27091264.04</v>
      </c>
      <c r="D13" s="3"/>
      <c r="E13" s="3">
        <f>'Other Data'!G19</f>
        <v>27307689.08</v>
      </c>
    </row>
    <row r="14" spans="3:5" ht="12.75">
      <c r="C14" s="3"/>
      <c r="D14" s="3"/>
      <c r="E14" s="3"/>
    </row>
    <row r="15" spans="2:5" ht="12.75">
      <c r="B15" s="6" t="s">
        <v>21</v>
      </c>
      <c r="C15" s="3"/>
      <c r="D15" s="3"/>
      <c r="E15" s="3"/>
    </row>
    <row r="16" spans="2:5" ht="12.75">
      <c r="B16" s="6"/>
      <c r="C16" s="3"/>
      <c r="D16" s="3"/>
      <c r="E16" s="3"/>
    </row>
    <row r="17" spans="2:5" ht="12.75">
      <c r="B17" t="s">
        <v>22</v>
      </c>
      <c r="C17" s="3">
        <v>2490813</v>
      </c>
      <c r="D17" s="3"/>
      <c r="E17" s="3">
        <v>2361042</v>
      </c>
    </row>
    <row r="18" spans="2:5" ht="12.75">
      <c r="B18" t="s">
        <v>23</v>
      </c>
      <c r="C18" s="3">
        <v>121000</v>
      </c>
      <c r="D18" s="3"/>
      <c r="E18" s="3">
        <v>125000</v>
      </c>
    </row>
    <row r="19" spans="2:5" ht="12.75">
      <c r="B19" t="s">
        <v>24</v>
      </c>
      <c r="C19" s="3">
        <v>32816</v>
      </c>
      <c r="D19" s="3"/>
      <c r="E19" s="3">
        <v>34000</v>
      </c>
    </row>
    <row r="20" spans="2:7" ht="12.75">
      <c r="B20" t="s">
        <v>25</v>
      </c>
      <c r="C20" s="3">
        <v>14810</v>
      </c>
      <c r="D20" s="3"/>
      <c r="E20" s="3">
        <v>13812</v>
      </c>
      <c r="G20" t="s">
        <v>26</v>
      </c>
    </row>
    <row r="21" spans="2:7" ht="12.75">
      <c r="B21" t="s">
        <v>27</v>
      </c>
      <c r="C21" s="3">
        <v>7654</v>
      </c>
      <c r="D21" s="3"/>
      <c r="E21" s="3">
        <v>13620</v>
      </c>
      <c r="G21" t="s">
        <v>28</v>
      </c>
    </row>
    <row r="22" spans="2:5" ht="12.75">
      <c r="B22" t="s">
        <v>29</v>
      </c>
      <c r="C22" s="3">
        <v>25491</v>
      </c>
      <c r="D22" s="3"/>
      <c r="E22" s="3">
        <v>26413</v>
      </c>
    </row>
    <row r="23" spans="2:5" ht="12.75">
      <c r="B23" t="s">
        <v>30</v>
      </c>
      <c r="C23" s="3">
        <v>0</v>
      </c>
      <c r="D23" s="3"/>
      <c r="E23" s="3">
        <v>240000</v>
      </c>
    </row>
    <row r="24" spans="2:5" ht="12.75">
      <c r="B24" t="s">
        <v>31</v>
      </c>
      <c r="C24" s="3">
        <v>18000</v>
      </c>
      <c r="D24" s="3"/>
      <c r="E24" s="3">
        <v>22600</v>
      </c>
    </row>
    <row r="25" spans="2:5" ht="12.75">
      <c r="B25" t="s">
        <v>32</v>
      </c>
      <c r="C25" s="3">
        <v>35630</v>
      </c>
      <c r="D25" s="3"/>
      <c r="E25" s="3">
        <v>36209</v>
      </c>
    </row>
    <row r="26" spans="2:5" ht="12.75">
      <c r="B26" t="s">
        <v>33</v>
      </c>
      <c r="C26" s="3">
        <v>1187508</v>
      </c>
      <c r="D26" s="3"/>
      <c r="E26" s="3">
        <v>1202118</v>
      </c>
    </row>
    <row r="27" spans="2:5" ht="12.75">
      <c r="B27" t="s">
        <v>34</v>
      </c>
      <c r="C27" s="3">
        <v>14987</v>
      </c>
      <c r="D27" s="3"/>
      <c r="E27" s="3">
        <v>15200</v>
      </c>
    </row>
    <row r="28" spans="2:5" ht="12.75">
      <c r="B28" t="s">
        <v>35</v>
      </c>
      <c r="C28" s="4">
        <v>3508</v>
      </c>
      <c r="D28" s="3"/>
      <c r="E28" s="4">
        <v>3616</v>
      </c>
    </row>
    <row r="29" spans="3:5" ht="12.75">
      <c r="C29" s="3">
        <f>SUM(C17:C28)</f>
        <v>3952217</v>
      </c>
      <c r="D29" s="3"/>
      <c r="E29" s="3">
        <f>SUM(E17:E28)</f>
        <v>4093630</v>
      </c>
    </row>
    <row r="30" spans="3:5" ht="12.75">
      <c r="C30" s="3"/>
      <c r="D30" s="3"/>
      <c r="E30" s="3"/>
    </row>
    <row r="31" spans="2:5" ht="12.75">
      <c r="B31" s="6" t="s">
        <v>36</v>
      </c>
      <c r="C31" s="3"/>
      <c r="D31" s="3"/>
      <c r="E31" s="3"/>
    </row>
    <row r="32" spans="2:5" ht="12.75">
      <c r="B32" s="6"/>
      <c r="C32" s="3"/>
      <c r="D32" s="3"/>
      <c r="E32" s="3"/>
    </row>
    <row r="33" spans="2:7" ht="12.75">
      <c r="B33" t="s">
        <v>22</v>
      </c>
      <c r="C33" s="3">
        <v>4688723</v>
      </c>
      <c r="D33" s="3"/>
      <c r="E33" s="3">
        <v>5516433</v>
      </c>
      <c r="G33" s="11"/>
    </row>
    <row r="34" spans="2:5" ht="12.75">
      <c r="B34" t="s">
        <v>37</v>
      </c>
      <c r="C34" s="3">
        <v>61600</v>
      </c>
      <c r="D34" s="3"/>
      <c r="E34" s="3">
        <v>57321</v>
      </c>
    </row>
    <row r="35" spans="2:5" ht="12.75">
      <c r="B35" t="s">
        <v>38</v>
      </c>
      <c r="C35" s="3">
        <v>4602</v>
      </c>
      <c r="D35" s="3"/>
      <c r="E35" s="3">
        <v>4816</v>
      </c>
    </row>
    <row r="36" spans="2:5" ht="12.75">
      <c r="B36" t="s">
        <v>39</v>
      </c>
      <c r="C36" s="3">
        <v>40320</v>
      </c>
      <c r="D36" s="3"/>
      <c r="E36" s="3">
        <v>41040</v>
      </c>
    </row>
    <row r="37" spans="2:5" ht="12.75">
      <c r="B37" t="s">
        <v>32</v>
      </c>
      <c r="C37" s="3">
        <v>312986</v>
      </c>
      <c r="E37" s="3">
        <v>331204</v>
      </c>
    </row>
    <row r="38" spans="2:5" ht="12.75">
      <c r="B38" t="s">
        <v>34</v>
      </c>
      <c r="C38" s="3">
        <v>44716</v>
      </c>
      <c r="E38" s="3">
        <v>50118</v>
      </c>
    </row>
    <row r="39" spans="2:5" ht="12.75">
      <c r="B39" t="s">
        <v>35</v>
      </c>
      <c r="C39" s="4">
        <v>3768</v>
      </c>
      <c r="E39" s="4">
        <v>4118</v>
      </c>
    </row>
    <row r="40" spans="3:5" ht="12.75">
      <c r="C40" s="3">
        <f>SUM(C33:C39)</f>
        <v>5156715</v>
      </c>
      <c r="E40" s="3">
        <f>SUM(E33:E39)</f>
        <v>6005050</v>
      </c>
    </row>
    <row r="43" ht="12.75">
      <c r="B43" s="6" t="s">
        <v>40</v>
      </c>
    </row>
    <row r="45" spans="2:5" ht="12.75">
      <c r="B45" t="s">
        <v>41</v>
      </c>
      <c r="C45" s="3">
        <f>'Cost Centers'!C131</f>
        <v>556615</v>
      </c>
      <c r="E45" s="3">
        <f>'Cost Centers'!E131</f>
        <v>653419</v>
      </c>
    </row>
    <row r="46" spans="2:5" ht="12.75">
      <c r="B46" t="s">
        <v>42</v>
      </c>
      <c r="C46" s="3">
        <f>'Cost Centers'!N41</f>
        <v>6299828.261682243</v>
      </c>
      <c r="E46" s="3">
        <f>'Cost Centers'!O41</f>
        <v>6660478.726479751</v>
      </c>
    </row>
    <row r="47" spans="2:5" ht="12.75">
      <c r="B47" t="s">
        <v>43</v>
      </c>
      <c r="C47" s="4">
        <f>'Cost Centers'!J72</f>
        <v>4374629.514727974</v>
      </c>
      <c r="D47" s="6"/>
      <c r="E47" s="4">
        <f>'Cost Centers'!L72</f>
        <v>4692620.8750984175</v>
      </c>
    </row>
    <row r="49" spans="2:5" ht="12.75">
      <c r="B49" t="s">
        <v>44</v>
      </c>
      <c r="C49" s="3">
        <f>C29+C40+C45+C46+C47</f>
        <v>20340004.776410215</v>
      </c>
      <c r="E49" s="3">
        <f>E29+E40+E45+E46+E47</f>
        <v>22105198.60157817</v>
      </c>
    </row>
  </sheetData>
  <sheetProtection/>
  <printOptions/>
  <pageMargins left="0.75" right="0.75" top="1" bottom="1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5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25.57421875" style="0" customWidth="1"/>
    <col min="2" max="2" width="5.28125" style="0" customWidth="1"/>
    <col min="5" max="5" width="11.421875" style="0" customWidth="1"/>
    <col min="6" max="6" width="13.8515625" style="0" customWidth="1"/>
    <col min="7" max="7" width="13.00390625" style="0" customWidth="1"/>
  </cols>
  <sheetData>
    <row r="1" ht="12.75">
      <c r="A1" s="1" t="s">
        <v>0</v>
      </c>
    </row>
    <row r="2" ht="12.75">
      <c r="A2" s="1" t="s">
        <v>45</v>
      </c>
    </row>
    <row r="4" ht="12.75">
      <c r="A4" s="2">
        <v>2006</v>
      </c>
    </row>
    <row r="5" spans="3:8" ht="12.75">
      <c r="C5" s="2" t="s">
        <v>46</v>
      </c>
      <c r="D5" s="2" t="s">
        <v>47</v>
      </c>
      <c r="E5" s="2" t="s">
        <v>48</v>
      </c>
      <c r="F5" s="2" t="s">
        <v>49</v>
      </c>
      <c r="G5" s="2" t="s">
        <v>50</v>
      </c>
      <c r="H5" s="2" t="s">
        <v>51</v>
      </c>
    </row>
    <row r="6" spans="1:8" ht="12.75">
      <c r="A6" t="s">
        <v>52</v>
      </c>
      <c r="C6" s="3">
        <f>SUM(D6:H6)</f>
        <v>5935537</v>
      </c>
      <c r="D6" s="3">
        <v>3681442</v>
      </c>
      <c r="E6" s="3">
        <v>1335744</v>
      </c>
      <c r="F6" s="3">
        <v>139306</v>
      </c>
      <c r="G6" s="3">
        <v>504523</v>
      </c>
      <c r="H6" s="3">
        <v>274522</v>
      </c>
    </row>
    <row r="7" spans="1:8" ht="12.75">
      <c r="A7" t="s">
        <v>53</v>
      </c>
      <c r="C7" s="12">
        <f>SUM(D7:H7)</f>
        <v>1032544</v>
      </c>
      <c r="D7" s="12">
        <v>444789</v>
      </c>
      <c r="E7" s="12">
        <v>137552</v>
      </c>
      <c r="F7" s="12">
        <v>412991</v>
      </c>
      <c r="G7" s="12">
        <v>37212</v>
      </c>
      <c r="H7" s="12">
        <v>0</v>
      </c>
    </row>
    <row r="8" spans="1:8" ht="12.75">
      <c r="A8" t="s">
        <v>54</v>
      </c>
      <c r="C8" s="4">
        <f>D85</f>
        <v>2386961</v>
      </c>
      <c r="D8" s="4">
        <f>D85</f>
        <v>2386961</v>
      </c>
      <c r="E8" s="4">
        <v>0</v>
      </c>
      <c r="F8" s="4">
        <v>0</v>
      </c>
      <c r="G8" s="4">
        <v>0</v>
      </c>
      <c r="H8" s="4">
        <v>0</v>
      </c>
    </row>
    <row r="9" spans="3:8" ht="12.75">
      <c r="C9" s="12">
        <f>SUM(C6:C8)</f>
        <v>9355042</v>
      </c>
      <c r="D9" s="12">
        <f>SUM(D6:D8)</f>
        <v>6513192</v>
      </c>
      <c r="E9" s="12">
        <f>SUM(E6:E7)</f>
        <v>1473296</v>
      </c>
      <c r="F9" s="12">
        <f>SUM(F6:F7)</f>
        <v>552297</v>
      </c>
      <c r="G9" s="12">
        <f>SUM(G6:G7)</f>
        <v>541735</v>
      </c>
      <c r="H9" s="12">
        <f>SUM(H6:H7)</f>
        <v>274522</v>
      </c>
    </row>
    <row r="10" spans="3:8" ht="12.75">
      <c r="C10" s="3"/>
      <c r="D10" s="3"/>
      <c r="E10" s="3"/>
      <c r="F10" s="3"/>
      <c r="G10" s="3"/>
      <c r="H10" s="3"/>
    </row>
    <row r="11" spans="1:8" ht="12.75">
      <c r="A11" s="6" t="s">
        <v>55</v>
      </c>
      <c r="C11" s="3"/>
      <c r="D11" s="3"/>
      <c r="E11" s="3"/>
      <c r="F11" s="3"/>
      <c r="G11" s="3"/>
      <c r="H11" s="3"/>
    </row>
    <row r="12" spans="1:8" ht="12.75">
      <c r="A12" t="s">
        <v>22</v>
      </c>
      <c r="C12" s="3">
        <f aca="true" t="shared" si="0" ref="C12:C17">SUM(D12:G12)</f>
        <v>3312164</v>
      </c>
      <c r="D12" s="3">
        <v>2073402</v>
      </c>
      <c r="E12" s="3">
        <v>659672</v>
      </c>
      <c r="F12" s="3">
        <v>201308</v>
      </c>
      <c r="G12" s="3">
        <v>377782</v>
      </c>
      <c r="H12" s="3"/>
    </row>
    <row r="13" spans="1:8" ht="12.75">
      <c r="A13" t="s">
        <v>56</v>
      </c>
      <c r="C13" s="3">
        <f t="shared" si="0"/>
        <v>505300</v>
      </c>
      <c r="D13" s="3">
        <v>505300</v>
      </c>
      <c r="E13" s="3"/>
      <c r="F13" s="3"/>
      <c r="G13" s="3"/>
      <c r="H13" s="3"/>
    </row>
    <row r="14" spans="1:8" ht="12.75">
      <c r="A14" t="s">
        <v>57</v>
      </c>
      <c r="C14" s="3">
        <f t="shared" si="0"/>
        <v>191605</v>
      </c>
      <c r="D14" s="3">
        <v>87512</v>
      </c>
      <c r="E14" s="3">
        <v>28562</v>
      </c>
      <c r="F14" s="3">
        <v>67930</v>
      </c>
      <c r="G14" s="3">
        <v>7601</v>
      </c>
      <c r="H14" s="3"/>
    </row>
    <row r="15" spans="1:8" ht="12.75">
      <c r="A15" t="s">
        <v>58</v>
      </c>
      <c r="C15" s="3">
        <f t="shared" si="0"/>
        <v>23465</v>
      </c>
      <c r="D15" s="3">
        <v>17305</v>
      </c>
      <c r="E15" s="3">
        <v>5312</v>
      </c>
      <c r="F15" s="3"/>
      <c r="G15" s="3">
        <v>848</v>
      </c>
      <c r="H15" s="3"/>
    </row>
    <row r="16" spans="1:8" ht="12.75">
      <c r="A16" t="s">
        <v>59</v>
      </c>
      <c r="C16" s="3">
        <f t="shared" si="0"/>
        <v>14056</v>
      </c>
      <c r="D16" s="3">
        <v>5804</v>
      </c>
      <c r="E16" s="3">
        <v>6509</v>
      </c>
      <c r="F16" s="3">
        <v>1743</v>
      </c>
      <c r="G16" s="3"/>
      <c r="H16" s="3"/>
    </row>
    <row r="17" spans="1:8" ht="12.75">
      <c r="A17" t="s">
        <v>60</v>
      </c>
      <c r="C17" s="3">
        <f t="shared" si="0"/>
        <v>1400</v>
      </c>
      <c r="D17" s="3"/>
      <c r="E17" s="3"/>
      <c r="F17" s="3">
        <v>1400</v>
      </c>
      <c r="G17" s="3"/>
      <c r="H17" s="3"/>
    </row>
    <row r="18" spans="1:8" ht="12.75">
      <c r="A18" t="s">
        <v>61</v>
      </c>
      <c r="C18" s="3">
        <f>H18</f>
        <v>148526</v>
      </c>
      <c r="D18" s="3"/>
      <c r="E18" s="3"/>
      <c r="F18" s="3"/>
      <c r="G18" s="3"/>
      <c r="H18" s="3">
        <v>148526</v>
      </c>
    </row>
    <row r="19" spans="1:8" ht="12.75">
      <c r="A19" t="s">
        <v>62</v>
      </c>
      <c r="C19" s="3">
        <f>SUM(D19:G19)</f>
        <v>4317</v>
      </c>
      <c r="D19" s="3"/>
      <c r="E19" s="3">
        <v>4317</v>
      </c>
      <c r="F19" s="3"/>
      <c r="G19" s="3"/>
      <c r="H19" s="3"/>
    </row>
    <row r="20" spans="1:8" ht="12.75">
      <c r="A20" t="s">
        <v>63</v>
      </c>
      <c r="C20" s="3">
        <f>SUM(D20:G20)</f>
        <v>3588752</v>
      </c>
      <c r="D20" s="3">
        <f>D101+D110</f>
        <v>2416830.084766248</v>
      </c>
      <c r="E20" s="3">
        <f>D102+D111</f>
        <v>763261.6565335015</v>
      </c>
      <c r="F20" s="3">
        <f>D103+D112</f>
        <v>72945.97999546018</v>
      </c>
      <c r="G20" s="3">
        <f>D104+D113</f>
        <v>335714.2787047906</v>
      </c>
      <c r="H20" s="3"/>
    </row>
    <row r="21" spans="1:8" ht="12.75">
      <c r="A21" t="s">
        <v>64</v>
      </c>
      <c r="C21" s="3">
        <f>D106</f>
        <v>178316.31376947043</v>
      </c>
      <c r="D21" s="3"/>
      <c r="E21" s="3"/>
      <c r="F21" s="3"/>
      <c r="G21" s="3"/>
      <c r="H21" s="3"/>
    </row>
    <row r="22" spans="1:8" ht="12.75">
      <c r="A22" t="s">
        <v>65</v>
      </c>
      <c r="C22" s="3">
        <f aca="true" t="shared" si="1" ref="C22:C27">SUM(D22:G22)</f>
        <v>12824</v>
      </c>
      <c r="D22" s="3">
        <v>7000</v>
      </c>
      <c r="E22" s="3">
        <v>2654</v>
      </c>
      <c r="F22" s="3">
        <v>3170</v>
      </c>
      <c r="G22" s="3"/>
      <c r="H22" s="3"/>
    </row>
    <row r="23" spans="1:8" ht="12.75">
      <c r="A23" t="s">
        <v>37</v>
      </c>
      <c r="C23" s="3">
        <f t="shared" si="1"/>
        <v>7599</v>
      </c>
      <c r="D23" s="3">
        <v>6243</v>
      </c>
      <c r="E23" s="3">
        <v>1356</v>
      </c>
      <c r="F23" s="3"/>
      <c r="G23" s="3"/>
      <c r="H23" s="3"/>
    </row>
    <row r="24" spans="1:8" ht="12.75">
      <c r="A24" t="s">
        <v>66</v>
      </c>
      <c r="C24" s="3">
        <f t="shared" si="1"/>
        <v>2964</v>
      </c>
      <c r="D24" s="3"/>
      <c r="E24" s="3">
        <v>1214</v>
      </c>
      <c r="F24" s="3"/>
      <c r="G24" s="3">
        <v>1750</v>
      </c>
      <c r="H24" s="3"/>
    </row>
    <row r="25" spans="1:8" ht="12.75">
      <c r="A25" t="s">
        <v>32</v>
      </c>
      <c r="C25" s="3">
        <f t="shared" si="1"/>
        <v>59963</v>
      </c>
      <c r="D25" s="3">
        <v>40657</v>
      </c>
      <c r="E25" s="3">
        <v>9431</v>
      </c>
      <c r="F25" s="3">
        <v>2765</v>
      </c>
      <c r="G25" s="3">
        <v>7110</v>
      </c>
      <c r="H25" s="3"/>
    </row>
    <row r="26" spans="1:8" ht="12.75">
      <c r="A26" t="s">
        <v>34</v>
      </c>
      <c r="C26" s="3">
        <f t="shared" si="1"/>
        <v>20420</v>
      </c>
      <c r="D26" s="3">
        <v>10306</v>
      </c>
      <c r="E26" s="3">
        <v>6894</v>
      </c>
      <c r="F26" s="3">
        <v>1114</v>
      </c>
      <c r="G26" s="3">
        <v>2106</v>
      </c>
      <c r="H26" s="3"/>
    </row>
    <row r="27" spans="1:8" ht="12.75">
      <c r="A27" t="s">
        <v>35</v>
      </c>
      <c r="C27" s="4">
        <f t="shared" si="1"/>
        <v>5936</v>
      </c>
      <c r="D27" s="4">
        <v>2481</v>
      </c>
      <c r="E27" s="4">
        <v>2359</v>
      </c>
      <c r="F27" s="4">
        <v>873</v>
      </c>
      <c r="G27" s="4">
        <v>223</v>
      </c>
      <c r="H27" s="4"/>
    </row>
    <row r="28" spans="3:11" ht="12.75">
      <c r="C28" s="3">
        <f aca="true" t="shared" si="2" ref="C28:H28">SUM(C12:C27)</f>
        <v>8077607.313769471</v>
      </c>
      <c r="D28" s="3">
        <f t="shared" si="2"/>
        <v>5172840.084766248</v>
      </c>
      <c r="E28" s="3">
        <f t="shared" si="2"/>
        <v>1491541.6565335016</v>
      </c>
      <c r="F28" s="3">
        <f t="shared" si="2"/>
        <v>353248.9799954602</v>
      </c>
      <c r="G28" s="3">
        <f t="shared" si="2"/>
        <v>733134.2787047906</v>
      </c>
      <c r="H28" s="3">
        <f t="shared" si="2"/>
        <v>148526</v>
      </c>
      <c r="J28" s="3"/>
      <c r="K28" s="3"/>
    </row>
    <row r="29" spans="3:8" ht="12.75">
      <c r="C29" s="3"/>
      <c r="D29" s="3"/>
      <c r="E29" s="3"/>
      <c r="F29" s="3"/>
      <c r="G29" s="3"/>
      <c r="H29" s="3"/>
    </row>
    <row r="30" spans="3:8" ht="12.75">
      <c r="C30" s="3"/>
      <c r="D30" s="3"/>
      <c r="E30" s="3"/>
      <c r="F30" s="3"/>
      <c r="G30" s="3"/>
      <c r="H30" s="3"/>
    </row>
    <row r="31" spans="1:8" ht="12.75">
      <c r="A31" s="6" t="s">
        <v>40</v>
      </c>
      <c r="C31" s="3"/>
      <c r="D31" s="3"/>
      <c r="E31" s="3"/>
      <c r="F31" s="3"/>
      <c r="G31" s="3"/>
      <c r="H31" s="3"/>
    </row>
    <row r="32" spans="1:8" ht="12.75">
      <c r="A32" t="s">
        <v>41</v>
      </c>
      <c r="C32" s="3">
        <f>SUM(D32:G32)</f>
        <v>79123</v>
      </c>
      <c r="D32" s="3">
        <v>51481</v>
      </c>
      <c r="E32" s="3">
        <v>23154</v>
      </c>
      <c r="F32" s="3">
        <v>1392</v>
      </c>
      <c r="G32" s="3">
        <v>3096</v>
      </c>
      <c r="H32" s="3"/>
    </row>
    <row r="33" spans="1:8" ht="12.75">
      <c r="A33" t="s">
        <v>67</v>
      </c>
      <c r="C33" s="3">
        <f>SUM(D33:G33)</f>
        <v>235436.1074143302</v>
      </c>
      <c r="D33" s="3">
        <f>'Cost Centers'!O35</f>
        <v>196926.1121495327</v>
      </c>
      <c r="E33" s="3">
        <f>'Cost Centers'!M43</f>
        <v>31508.177943925235</v>
      </c>
      <c r="F33" s="3">
        <f>'Cost Centers'!M36</f>
        <v>7001.817320872274</v>
      </c>
      <c r="G33" s="3"/>
      <c r="H33" s="3"/>
    </row>
    <row r="34" spans="1:10" ht="12.75">
      <c r="A34" t="s">
        <v>43</v>
      </c>
      <c r="C34" s="13">
        <f>SUM(D34:H34)</f>
        <v>1607593.570002023</v>
      </c>
      <c r="D34" s="4">
        <f>'Cost Centers'!L73</f>
        <v>1119243.0327291545</v>
      </c>
      <c r="E34" s="4">
        <f>'Cost Centers'!L74</f>
        <v>253174.8308890222</v>
      </c>
      <c r="F34" s="4">
        <f>'Cost Centers'!L75</f>
        <v>94908.08335562867</v>
      </c>
      <c r="G34" s="4">
        <f>'Cost Centers'!L76</f>
        <v>93093.08313581551</v>
      </c>
      <c r="H34" s="13">
        <f>'Cost Centers'!L77</f>
        <v>47174.5398924019</v>
      </c>
      <c r="J34" s="3"/>
    </row>
    <row r="35" spans="3:8" ht="12.75">
      <c r="C35" s="3"/>
      <c r="D35" s="3"/>
      <c r="E35" s="3"/>
      <c r="F35" s="3"/>
      <c r="G35" s="3"/>
      <c r="H35" s="3"/>
    </row>
    <row r="36" spans="1:8" ht="12.75">
      <c r="A36" t="s">
        <v>44</v>
      </c>
      <c r="C36" s="12">
        <f aca="true" t="shared" si="3" ref="C36:H36">SUM(C28:C34)</f>
        <v>9999759.991185823</v>
      </c>
      <c r="D36" s="12">
        <f t="shared" si="3"/>
        <v>6540490.229644936</v>
      </c>
      <c r="E36" s="12">
        <f t="shared" si="3"/>
        <v>1799378.665366449</v>
      </c>
      <c r="F36" s="12">
        <f t="shared" si="3"/>
        <v>456550.8806719611</v>
      </c>
      <c r="G36" s="12">
        <f t="shared" si="3"/>
        <v>829323.3618406062</v>
      </c>
      <c r="H36" s="12">
        <f t="shared" si="3"/>
        <v>195700.5398924019</v>
      </c>
    </row>
    <row r="37" spans="3:8" ht="12.75">
      <c r="C37" s="3"/>
      <c r="D37" s="3"/>
      <c r="E37" s="3"/>
      <c r="F37" s="3"/>
      <c r="G37" s="3"/>
      <c r="H37" s="3"/>
    </row>
    <row r="38" spans="1:8" ht="12.75">
      <c r="A38" t="s">
        <v>68</v>
      </c>
      <c r="C38" s="3">
        <f aca="true" t="shared" si="4" ref="C38:H38">C9-C36</f>
        <v>-644717.9911858235</v>
      </c>
      <c r="D38" s="3">
        <f t="shared" si="4"/>
        <v>-27298.229644935578</v>
      </c>
      <c r="E38" s="3">
        <f t="shared" si="4"/>
        <v>-326082.6653664489</v>
      </c>
      <c r="F38" s="3">
        <f t="shared" si="4"/>
        <v>95746.11932803888</v>
      </c>
      <c r="G38" s="3">
        <f t="shared" si="4"/>
        <v>-287588.3618406062</v>
      </c>
      <c r="H38" s="3">
        <f t="shared" si="4"/>
        <v>78821.4601075981</v>
      </c>
    </row>
    <row r="39" spans="3:8" ht="12.75">
      <c r="C39" s="3"/>
      <c r="D39" s="3"/>
      <c r="E39" s="3"/>
      <c r="F39" s="3"/>
      <c r="G39" s="3"/>
      <c r="H39" s="3"/>
    </row>
    <row r="40" spans="3:8" ht="12.75">
      <c r="C40" s="3"/>
      <c r="D40" s="3"/>
      <c r="E40" s="3"/>
      <c r="F40" s="3"/>
      <c r="G40" s="3"/>
      <c r="H40" s="3"/>
    </row>
    <row r="41" ht="12.75">
      <c r="A41" s="2">
        <v>2005</v>
      </c>
    </row>
    <row r="42" spans="3:8" ht="12.75">
      <c r="C42" s="2" t="s">
        <v>46</v>
      </c>
      <c r="D42" s="2" t="s">
        <v>47</v>
      </c>
      <c r="E42" s="2" t="s">
        <v>48</v>
      </c>
      <c r="F42" s="2" t="s">
        <v>49</v>
      </c>
      <c r="G42" s="2" t="s">
        <v>50</v>
      </c>
      <c r="H42" s="2" t="s">
        <v>51</v>
      </c>
    </row>
    <row r="43" spans="1:8" ht="12.75">
      <c r="A43" t="s">
        <v>52</v>
      </c>
      <c r="C43" s="3">
        <f>SUM(D43:H43)</f>
        <v>5936291</v>
      </c>
      <c r="D43" s="3">
        <v>3764807</v>
      </c>
      <c r="E43" s="3">
        <v>1281909</v>
      </c>
      <c r="F43" s="3">
        <v>138706</v>
      </c>
      <c r="G43" s="3">
        <v>487780</v>
      </c>
      <c r="H43" s="3">
        <v>263089</v>
      </c>
    </row>
    <row r="44" spans="1:8" ht="12.75">
      <c r="A44" t="s">
        <v>53</v>
      </c>
      <c r="C44" s="12">
        <f>SUM(D44:H44)</f>
        <v>1020141</v>
      </c>
      <c r="D44" s="12">
        <v>458331</v>
      </c>
      <c r="E44" s="12">
        <v>130291</v>
      </c>
      <c r="F44" s="12">
        <v>395702</v>
      </c>
      <c r="G44" s="12">
        <v>35817</v>
      </c>
      <c r="H44" s="12">
        <v>0</v>
      </c>
    </row>
    <row r="45" spans="1:8" ht="12.75">
      <c r="A45" t="s">
        <v>54</v>
      </c>
      <c r="C45" s="4">
        <f>C85</f>
        <v>2424183</v>
      </c>
      <c r="D45" s="4">
        <f>C85</f>
        <v>2424183</v>
      </c>
      <c r="E45" s="4">
        <v>0</v>
      </c>
      <c r="F45" s="4">
        <v>0</v>
      </c>
      <c r="G45" s="4">
        <v>0</v>
      </c>
      <c r="H45" s="4">
        <v>0</v>
      </c>
    </row>
    <row r="46" spans="3:8" ht="12.75">
      <c r="C46" s="12">
        <f>SUM(C43:C45)</f>
        <v>9380615</v>
      </c>
      <c r="D46" s="12">
        <f>SUM(D43:D45)</f>
        <v>6647321</v>
      </c>
      <c r="E46" s="12">
        <f>SUM(E43:E44)</f>
        <v>1412200</v>
      </c>
      <c r="F46" s="12">
        <f>SUM(F43:F44)</f>
        <v>534408</v>
      </c>
      <c r="G46" s="12">
        <f>SUM(G43:G44)</f>
        <v>523597</v>
      </c>
      <c r="H46" s="12">
        <f>SUM(H43:H44)</f>
        <v>263089</v>
      </c>
    </row>
    <row r="47" spans="3:8" ht="12.75">
      <c r="C47" s="3"/>
      <c r="D47" s="3"/>
      <c r="E47" s="3"/>
      <c r="F47" s="3"/>
      <c r="G47" s="3"/>
      <c r="H47" s="3"/>
    </row>
    <row r="48" spans="1:8" ht="12.75">
      <c r="A48" s="6" t="s">
        <v>55</v>
      </c>
      <c r="C48" s="3"/>
      <c r="D48" s="3"/>
      <c r="E48" s="3"/>
      <c r="F48" s="3"/>
      <c r="G48" s="3"/>
      <c r="H48" s="3"/>
    </row>
    <row r="49" spans="1:8" ht="12.75">
      <c r="A49" t="s">
        <v>22</v>
      </c>
      <c r="C49" s="3">
        <f aca="true" t="shared" si="5" ref="C49:C54">D49+E49+F49+G49</f>
        <v>3246855</v>
      </c>
      <c r="D49" s="3">
        <v>2069611</v>
      </c>
      <c r="E49" s="3">
        <v>632583</v>
      </c>
      <c r="F49" s="3">
        <v>190790</v>
      </c>
      <c r="G49" s="3">
        <v>353871</v>
      </c>
      <c r="H49" s="3"/>
    </row>
    <row r="50" spans="1:8" ht="12.75">
      <c r="A50" t="s">
        <v>56</v>
      </c>
      <c r="C50" s="3">
        <f t="shared" si="5"/>
        <v>485710</v>
      </c>
      <c r="D50" s="3">
        <v>485710</v>
      </c>
      <c r="E50" s="3"/>
      <c r="F50" s="3"/>
      <c r="G50" s="3"/>
      <c r="H50" s="3"/>
    </row>
    <row r="51" spans="1:8" ht="12.75">
      <c r="A51" t="s">
        <v>57</v>
      </c>
      <c r="C51" s="3">
        <f t="shared" si="5"/>
        <v>187915</v>
      </c>
      <c r="D51" s="3">
        <v>91615</v>
      </c>
      <c r="E51" s="3">
        <v>26614</v>
      </c>
      <c r="F51" s="3">
        <v>62530</v>
      </c>
      <c r="G51" s="3">
        <v>7156</v>
      </c>
      <c r="H51" s="3"/>
    </row>
    <row r="52" spans="1:8" ht="12.75">
      <c r="A52" t="s">
        <v>58</v>
      </c>
      <c r="C52" s="3">
        <f t="shared" si="5"/>
        <v>22111</v>
      </c>
      <c r="D52" s="3">
        <v>16409</v>
      </c>
      <c r="E52" s="3">
        <v>5139</v>
      </c>
      <c r="F52" s="3"/>
      <c r="G52" s="3">
        <v>563</v>
      </c>
      <c r="H52" s="3"/>
    </row>
    <row r="53" spans="1:8" ht="12.75">
      <c r="A53" t="s">
        <v>59</v>
      </c>
      <c r="C53" s="3">
        <f t="shared" si="5"/>
        <v>13135</v>
      </c>
      <c r="D53" s="3">
        <v>5600</v>
      </c>
      <c r="E53" s="3">
        <v>5877</v>
      </c>
      <c r="F53" s="3">
        <v>1658</v>
      </c>
      <c r="G53" s="3"/>
      <c r="H53" s="3"/>
    </row>
    <row r="54" spans="1:8" ht="12.75">
      <c r="A54" t="s">
        <v>60</v>
      </c>
      <c r="C54" s="3">
        <f t="shared" si="5"/>
        <v>1400</v>
      </c>
      <c r="D54" s="3"/>
      <c r="E54" s="3"/>
      <c r="F54" s="3">
        <v>1400</v>
      </c>
      <c r="G54" s="3"/>
      <c r="H54" s="3"/>
    </row>
    <row r="55" spans="1:8" ht="12.75">
      <c r="A55" t="s">
        <v>61</v>
      </c>
      <c r="C55" s="3">
        <f>H55</f>
        <v>146620</v>
      </c>
      <c r="D55" s="3"/>
      <c r="E55" s="3"/>
      <c r="F55" s="3"/>
      <c r="G55" s="3"/>
      <c r="H55" s="3">
        <v>146620</v>
      </c>
    </row>
    <row r="56" spans="1:8" ht="12.75">
      <c r="A56" t="s">
        <v>62</v>
      </c>
      <c r="C56" s="3">
        <f>D56+E56+F56+G56</f>
        <v>3865</v>
      </c>
      <c r="D56" s="3"/>
      <c r="E56" s="3">
        <v>3865</v>
      </c>
      <c r="F56" s="3"/>
      <c r="G56" s="3"/>
      <c r="H56" s="3"/>
    </row>
    <row r="57" spans="1:8" ht="12.75">
      <c r="A57" t="s">
        <v>63</v>
      </c>
      <c r="C57" s="3">
        <f>D57+E57+F57+G57</f>
        <v>3544120</v>
      </c>
      <c r="D57" s="3">
        <f>C101+C110</f>
        <v>2391072.827543246</v>
      </c>
      <c r="E57" s="3">
        <f>C102+C111</f>
        <v>756331.294011389</v>
      </c>
      <c r="F57" s="3">
        <f>C103+C112</f>
        <v>73137.74696265001</v>
      </c>
      <c r="G57" s="3">
        <f>C104+C113</f>
        <v>323578.13148271467</v>
      </c>
      <c r="H57" s="3"/>
    </row>
    <row r="58" spans="1:8" ht="12.75">
      <c r="A58" t="s">
        <v>64</v>
      </c>
      <c r="C58" s="3">
        <f>C106</f>
        <v>187732.25607476616</v>
      </c>
      <c r="D58" s="3"/>
      <c r="E58" s="3"/>
      <c r="F58" s="3"/>
      <c r="G58" s="3"/>
      <c r="H58" s="3"/>
    </row>
    <row r="59" spans="1:8" ht="12.75">
      <c r="A59" t="s">
        <v>65</v>
      </c>
      <c r="C59" s="3">
        <f aca="true" t="shared" si="6" ref="C59:C64">D59+E59+F59+G59</f>
        <v>12624</v>
      </c>
      <c r="D59" s="3">
        <v>7000</v>
      </c>
      <c r="E59" s="3">
        <v>2554</v>
      </c>
      <c r="F59" s="3">
        <v>3070</v>
      </c>
      <c r="G59" s="3"/>
      <c r="H59" s="3"/>
    </row>
    <row r="60" spans="1:8" ht="12.75">
      <c r="A60" t="s">
        <v>37</v>
      </c>
      <c r="C60" s="3">
        <f t="shared" si="6"/>
        <v>6747</v>
      </c>
      <c r="D60" s="3">
        <v>5579</v>
      </c>
      <c r="E60" s="3">
        <v>1168</v>
      </c>
      <c r="F60" s="3"/>
      <c r="G60" s="3"/>
      <c r="H60" s="3"/>
    </row>
    <row r="61" spans="1:8" ht="12.75">
      <c r="A61" t="s">
        <v>66</v>
      </c>
      <c r="C61" s="3">
        <f t="shared" si="6"/>
        <v>3018</v>
      </c>
      <c r="D61" s="3"/>
      <c r="E61" s="3">
        <v>1775</v>
      </c>
      <c r="F61" s="3"/>
      <c r="G61" s="3">
        <v>1243</v>
      </c>
      <c r="H61" s="3"/>
    </row>
    <row r="62" spans="1:8" ht="12.75">
      <c r="A62" t="s">
        <v>32</v>
      </c>
      <c r="C62" s="3">
        <f t="shared" si="6"/>
        <v>60469</v>
      </c>
      <c r="D62" s="3">
        <v>41678</v>
      </c>
      <c r="E62" s="3">
        <v>9071</v>
      </c>
      <c r="F62" s="3">
        <v>2678</v>
      </c>
      <c r="G62" s="3">
        <v>7042</v>
      </c>
      <c r="H62" s="3"/>
    </row>
    <row r="63" spans="1:8" ht="12.75">
      <c r="A63" t="s">
        <v>34</v>
      </c>
      <c r="C63" s="3">
        <f t="shared" si="6"/>
        <v>19644</v>
      </c>
      <c r="D63" s="3">
        <v>10068</v>
      </c>
      <c r="E63" s="3">
        <v>6498</v>
      </c>
      <c r="F63" s="3">
        <v>1082</v>
      </c>
      <c r="G63" s="3">
        <v>1996</v>
      </c>
      <c r="H63" s="3"/>
    </row>
    <row r="64" spans="1:8" ht="12.75">
      <c r="A64" t="s">
        <v>35</v>
      </c>
      <c r="C64" s="4">
        <f t="shared" si="6"/>
        <v>5520</v>
      </c>
      <c r="D64" s="4">
        <v>1986</v>
      </c>
      <c r="E64" s="4">
        <v>2227</v>
      </c>
      <c r="F64" s="4">
        <v>856</v>
      </c>
      <c r="G64" s="4">
        <v>451</v>
      </c>
      <c r="H64" s="3"/>
    </row>
    <row r="65" spans="3:10" ht="12.75">
      <c r="C65" s="3">
        <f>SUM(C49:C64)</f>
        <v>7947485.256074766</v>
      </c>
      <c r="D65" s="3">
        <f>SUM(D49:D64)</f>
        <v>5126328.827543246</v>
      </c>
      <c r="E65" s="3">
        <f>SUM(E49:E64)</f>
        <v>1453702.294011389</v>
      </c>
      <c r="F65" s="3">
        <f>SUM(F49:F64)</f>
        <v>337201.74696265</v>
      </c>
      <c r="G65" s="3">
        <f>SUM(G49:G64)</f>
        <v>695900.1314827147</v>
      </c>
      <c r="H65" s="3">
        <f>H55</f>
        <v>146620</v>
      </c>
      <c r="J65" s="3"/>
    </row>
    <row r="66" spans="3:8" ht="12.75">
      <c r="C66" s="3"/>
      <c r="D66" s="3"/>
      <c r="E66" s="3"/>
      <c r="F66" s="3"/>
      <c r="G66" s="3"/>
      <c r="H66" s="3"/>
    </row>
    <row r="67" spans="3:8" ht="12.75">
      <c r="C67" s="3"/>
      <c r="D67" s="3"/>
      <c r="E67" s="3"/>
      <c r="F67" s="3"/>
      <c r="G67" s="3"/>
      <c r="H67" s="3"/>
    </row>
    <row r="68" spans="1:8" ht="12.75">
      <c r="A68" s="6" t="s">
        <v>40</v>
      </c>
      <c r="C68" s="3"/>
      <c r="D68" s="3"/>
      <c r="E68" s="3"/>
      <c r="F68" s="3"/>
      <c r="G68" s="3"/>
      <c r="H68" s="3"/>
    </row>
    <row r="69" spans="1:8" ht="12.75">
      <c r="A69" t="s">
        <v>41</v>
      </c>
      <c r="C69" s="3">
        <f>D69+E69+F69+G69</f>
        <v>79186</v>
      </c>
      <c r="D69" s="3">
        <v>50679</v>
      </c>
      <c r="E69" s="3">
        <v>24076</v>
      </c>
      <c r="F69" s="3">
        <v>1426</v>
      </c>
      <c r="G69" s="3">
        <v>3005</v>
      </c>
      <c r="H69" s="3"/>
    </row>
    <row r="70" spans="1:8" ht="12.75">
      <c r="A70" t="s">
        <v>42</v>
      </c>
      <c r="C70" s="3">
        <f>D70+E70+F70+G70</f>
        <v>222687.75327102802</v>
      </c>
      <c r="D70" s="3">
        <f>'Cost Centers'!N35</f>
        <v>186262.9906542056</v>
      </c>
      <c r="E70" s="3">
        <f>'Cost Centers'!L43</f>
        <v>29802.078504672896</v>
      </c>
      <c r="F70" s="3">
        <f>'Cost Centers'!L36</f>
        <v>6622.684112149533</v>
      </c>
      <c r="G70" s="3"/>
      <c r="H70" s="3"/>
    </row>
    <row r="71" spans="1:8" ht="12.75">
      <c r="A71" t="s">
        <v>43</v>
      </c>
      <c r="C71" s="13">
        <f>D71+E71+F71+G71+H71</f>
        <v>1514758.2329384715</v>
      </c>
      <c r="D71" s="4">
        <f>'Cost Centers'!J73</f>
        <v>1073392.7585488579</v>
      </c>
      <c r="E71" s="4">
        <f>'Cost Centers'!J74</f>
        <v>228038.52162738898</v>
      </c>
      <c r="F71" s="4">
        <f>'Cost Centers'!J75</f>
        <v>86294.86635451755</v>
      </c>
      <c r="G71" s="4">
        <f>'Cost Centers'!J76</f>
        <v>84549.13313166406</v>
      </c>
      <c r="H71" s="13">
        <f>'Cost Centers'!J77</f>
        <v>42482.953276043154</v>
      </c>
    </row>
    <row r="72" spans="3:8" ht="12.75">
      <c r="C72" s="3"/>
      <c r="D72" s="3"/>
      <c r="E72" s="3"/>
      <c r="F72" s="3"/>
      <c r="G72" s="3"/>
      <c r="H72" s="3"/>
    </row>
    <row r="73" spans="1:8" ht="12.75">
      <c r="A73" t="s">
        <v>44</v>
      </c>
      <c r="C73" s="12">
        <f aca="true" t="shared" si="7" ref="C73:H73">SUM(C65:C71)</f>
        <v>9764117.242284266</v>
      </c>
      <c r="D73" s="12">
        <f t="shared" si="7"/>
        <v>6436663.576746309</v>
      </c>
      <c r="E73" s="12">
        <f t="shared" si="7"/>
        <v>1735618.8941434508</v>
      </c>
      <c r="F73" s="12">
        <f t="shared" si="7"/>
        <v>431545.297429317</v>
      </c>
      <c r="G73" s="12">
        <f t="shared" si="7"/>
        <v>783454.2646143787</v>
      </c>
      <c r="H73" s="12">
        <f t="shared" si="7"/>
        <v>189102.95327604315</v>
      </c>
    </row>
    <row r="74" spans="3:8" ht="12.75">
      <c r="C74" s="3"/>
      <c r="D74" s="3"/>
      <c r="E74" s="3"/>
      <c r="F74" s="3"/>
      <c r="G74" s="3"/>
      <c r="H74" s="3"/>
    </row>
    <row r="75" spans="1:8" ht="12.75">
      <c r="A75" t="s">
        <v>68</v>
      </c>
      <c r="C75" s="3">
        <f aca="true" t="shared" si="8" ref="C75:H75">C46-C73</f>
        <v>-383502.2422842663</v>
      </c>
      <c r="D75" s="3">
        <f t="shared" si="8"/>
        <v>210657.42325369082</v>
      </c>
      <c r="E75" s="3">
        <f t="shared" si="8"/>
        <v>-323418.8941434508</v>
      </c>
      <c r="F75" s="3">
        <f t="shared" si="8"/>
        <v>102862.70257068297</v>
      </c>
      <c r="G75" s="3">
        <f t="shared" si="8"/>
        <v>-259857.26461437868</v>
      </c>
      <c r="H75" s="3">
        <f t="shared" si="8"/>
        <v>73986.04672395685</v>
      </c>
    </row>
    <row r="80" spans="1:4" ht="12.75">
      <c r="A80" s="6" t="s">
        <v>69</v>
      </c>
      <c r="C80" s="2">
        <v>2005</v>
      </c>
      <c r="D80" s="2">
        <v>2006</v>
      </c>
    </row>
    <row r="81" spans="1:4" ht="12.75">
      <c r="A81" t="s">
        <v>70</v>
      </c>
      <c r="C81" s="3">
        <v>785630</v>
      </c>
      <c r="D81" s="3">
        <v>762929</v>
      </c>
    </row>
    <row r="82" spans="1:4" ht="12.75">
      <c r="A82" t="s">
        <v>71</v>
      </c>
      <c r="C82" s="3">
        <v>714856</v>
      </c>
      <c r="D82" s="3">
        <v>692471</v>
      </c>
    </row>
    <row r="83" spans="1:4" ht="12.75">
      <c r="A83" t="s">
        <v>72</v>
      </c>
      <c r="C83" s="3">
        <v>826013</v>
      </c>
      <c r="D83" s="3">
        <v>833029</v>
      </c>
    </row>
    <row r="84" spans="1:4" ht="12.75">
      <c r="A84" t="s">
        <v>35</v>
      </c>
      <c r="C84" s="4">
        <v>97684</v>
      </c>
      <c r="D84" s="4">
        <v>98532</v>
      </c>
    </row>
    <row r="85" spans="3:4" ht="12.75">
      <c r="C85" s="5">
        <f>SUM(C81:C84)</f>
        <v>2424183</v>
      </c>
      <c r="D85" s="5">
        <f>SUM(D81:D84)</f>
        <v>2386961</v>
      </c>
    </row>
    <row r="88" ht="12.75">
      <c r="A88" s="6" t="s">
        <v>73</v>
      </c>
    </row>
    <row r="89" spans="1:6" ht="12.75">
      <c r="A89" t="s">
        <v>22</v>
      </c>
      <c r="C89" s="3">
        <v>2309817</v>
      </c>
      <c r="D89" s="3">
        <v>2335531</v>
      </c>
      <c r="F89" t="s">
        <v>74</v>
      </c>
    </row>
    <row r="90" spans="1:6" ht="12.75">
      <c r="A90" t="s">
        <v>75</v>
      </c>
      <c r="C90" s="3">
        <v>1299888</v>
      </c>
      <c r="D90" s="3">
        <v>1305910</v>
      </c>
      <c r="F90" t="s">
        <v>76</v>
      </c>
    </row>
    <row r="91" spans="1:6" ht="12.75">
      <c r="A91" t="s">
        <v>77</v>
      </c>
      <c r="C91" s="3">
        <v>12000</v>
      </c>
      <c r="D91" s="3">
        <v>12000</v>
      </c>
      <c r="F91" t="s">
        <v>78</v>
      </c>
    </row>
    <row r="92" spans="1:6" ht="12.75">
      <c r="A92" t="s">
        <v>79</v>
      </c>
      <c r="C92" s="3">
        <v>3410</v>
      </c>
      <c r="D92" s="3">
        <v>3410</v>
      </c>
      <c r="F92" t="s">
        <v>80</v>
      </c>
    </row>
    <row r="93" spans="1:6" ht="12.75">
      <c r="A93" t="s">
        <v>81</v>
      </c>
      <c r="C93" s="3">
        <v>30944</v>
      </c>
      <c r="D93" s="3">
        <v>31675</v>
      </c>
      <c r="F93" t="s">
        <v>82</v>
      </c>
    </row>
    <row r="94" spans="1:4" ht="12.75">
      <c r="A94" t="s">
        <v>32</v>
      </c>
      <c r="C94" s="3">
        <v>19856</v>
      </c>
      <c r="D94" s="3">
        <v>20042</v>
      </c>
    </row>
    <row r="95" spans="1:4" ht="12.75">
      <c r="A95" t="s">
        <v>34</v>
      </c>
      <c r="C95" s="12">
        <v>21996</v>
      </c>
      <c r="D95" s="12">
        <v>22616</v>
      </c>
    </row>
    <row r="96" spans="1:4" ht="12.75">
      <c r="A96" t="s">
        <v>83</v>
      </c>
      <c r="C96" s="4">
        <f>'Cost Centers'!L39</f>
        <v>33941.25607476636</v>
      </c>
      <c r="D96" s="4">
        <f>'Cost Centers'!M39</f>
        <v>35884.313769470406</v>
      </c>
    </row>
    <row r="97" spans="3:4" ht="12.75">
      <c r="C97" s="12">
        <f>SUM(C89:C96)</f>
        <v>3731852.256074766</v>
      </c>
      <c r="D97" s="12">
        <f>SUM(D89:D96)</f>
        <v>3767068.3137694704</v>
      </c>
    </row>
    <row r="98" spans="3:4" ht="12.75">
      <c r="C98" s="3"/>
      <c r="D98" s="3"/>
    </row>
    <row r="99" spans="1:4" ht="12.75">
      <c r="A99" s="6" t="s">
        <v>84</v>
      </c>
      <c r="C99" s="3"/>
      <c r="D99" s="3"/>
    </row>
    <row r="100" spans="1:6" ht="12.75">
      <c r="A100" t="s">
        <v>85</v>
      </c>
      <c r="C100" s="14">
        <v>24612</v>
      </c>
      <c r="D100" s="14">
        <v>32509</v>
      </c>
      <c r="E100" s="15"/>
      <c r="F100" s="16"/>
    </row>
    <row r="101" spans="1:4" ht="12.75">
      <c r="A101" t="s">
        <v>47</v>
      </c>
      <c r="C101" s="3">
        <v>2374740</v>
      </c>
      <c r="D101" s="3">
        <f>2395689</f>
        <v>2395689</v>
      </c>
    </row>
    <row r="102" spans="1:4" ht="12.75">
      <c r="A102" t="s">
        <v>48</v>
      </c>
      <c r="C102" s="3">
        <v>750770</v>
      </c>
      <c r="D102" s="3">
        <v>755591</v>
      </c>
    </row>
    <row r="103" spans="1:4" ht="12.75">
      <c r="A103" t="s">
        <v>49</v>
      </c>
      <c r="C103" s="3">
        <v>72536</v>
      </c>
      <c r="D103" s="3">
        <v>72146</v>
      </c>
    </row>
    <row r="104" spans="1:4" ht="12.75">
      <c r="A104" t="s">
        <v>50</v>
      </c>
      <c r="C104" s="4">
        <v>321462</v>
      </c>
      <c r="D104" s="4">
        <v>332817</v>
      </c>
    </row>
    <row r="105" spans="3:4" ht="12.75">
      <c r="C105" s="3">
        <f>SUM(C100:C104)</f>
        <v>3544120</v>
      </c>
      <c r="D105" s="3">
        <f>SUM(D100:D104)</f>
        <v>3588752</v>
      </c>
    </row>
    <row r="106" spans="1:4" ht="12.75">
      <c r="A106" t="s">
        <v>86</v>
      </c>
      <c r="C106" s="3">
        <f>C97-C105</f>
        <v>187732.25607476616</v>
      </c>
      <c r="D106" s="3">
        <f>D97-D105</f>
        <v>178316.31376947043</v>
      </c>
    </row>
    <row r="108" ht="12.75">
      <c r="A108" t="s">
        <v>87</v>
      </c>
    </row>
    <row r="110" spans="1:4" ht="12.75">
      <c r="A110" t="s">
        <v>47</v>
      </c>
      <c r="C110" s="3">
        <f>D$43/(D$43+E$43+F$43+G$43)*$C$100</f>
        <v>16332.8275432463</v>
      </c>
      <c r="D110" s="3">
        <f>D$6/(D$6+$E6+F$6+G$6)*$D$100</f>
        <v>21141.08476624775</v>
      </c>
    </row>
    <row r="111" spans="1:4" ht="12.75">
      <c r="A111" t="s">
        <v>48</v>
      </c>
      <c r="C111" s="3">
        <f>E$43/(D$43+E$43+F$43+G$43)*$C$100</f>
        <v>5561.294011388983</v>
      </c>
      <c r="D111" s="3">
        <f>E$6/(D$6+E$6+F$6+G$6)*$D$100</f>
        <v>7670.656533501501</v>
      </c>
    </row>
    <row r="112" spans="1:4" ht="12.75">
      <c r="A112" t="s">
        <v>49</v>
      </c>
      <c r="C112" s="3">
        <f>F$43/(D$43+E$43+F$43+G$43)*$C$100</f>
        <v>601.7469626500167</v>
      </c>
      <c r="D112" s="3">
        <f>F$6/(D$6+E$6+F$6+G$6)*$D$100</f>
        <v>799.9799954601781</v>
      </c>
    </row>
    <row r="113" spans="1:4" ht="12.75">
      <c r="A113" t="s">
        <v>50</v>
      </c>
      <c r="C113" s="4">
        <f>G$43/(D$43+E$43+F$43+G$43)*$C$100</f>
        <v>2116.1314827147</v>
      </c>
      <c r="D113" s="4">
        <f>G$6/(D$6+E$6+F$6+G$6)*$D$100</f>
        <v>2897.278704790572</v>
      </c>
    </row>
    <row r="115" spans="3:4" ht="12.75">
      <c r="C115" s="5">
        <f>SUM(C110:C113)</f>
        <v>24612</v>
      </c>
      <c r="D115" s="5">
        <f>SUM(D110:D113)</f>
        <v>32509</v>
      </c>
    </row>
  </sheetData>
  <sheetProtection/>
  <printOptions/>
  <pageMargins left="0.75" right="0.75" top="1" bottom="1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Q84"/>
  <sheetViews>
    <sheetView zoomScalePageLayoutView="0" workbookViewId="0" topLeftCell="A70">
      <selection activeCell="A84" sqref="A84"/>
    </sheetView>
  </sheetViews>
  <sheetFormatPr defaultColWidth="9.140625" defaultRowHeight="12.75"/>
  <cols>
    <col min="1" max="1" width="22.7109375" style="0" customWidth="1"/>
    <col min="2" max="2" width="6.421875" style="0" customWidth="1"/>
  </cols>
  <sheetData>
    <row r="1" spans="1:17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>
      <c r="A2" s="1" t="s">
        <v>88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.75">
      <c r="A3" s="1"/>
      <c r="B3" s="1"/>
      <c r="C3" s="17">
        <v>2005</v>
      </c>
      <c r="D3" s="17"/>
      <c r="E3" s="17">
        <v>2006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2.75">
      <c r="A5" s="18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2.75">
      <c r="A6" s="1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2.75">
      <c r="A7" s="18" t="s">
        <v>89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2.75">
      <c r="A8" s="18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2.75">
      <c r="A9" s="1" t="s">
        <v>90</v>
      </c>
      <c r="B9" s="1"/>
      <c r="C9" s="19">
        <v>433740</v>
      </c>
      <c r="D9" s="19"/>
      <c r="E9" s="19">
        <v>443508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2.75">
      <c r="A10" s="1" t="s">
        <v>91</v>
      </c>
      <c r="B10" s="1"/>
      <c r="C10" s="19">
        <v>182764</v>
      </c>
      <c r="D10" s="19"/>
      <c r="E10" s="19">
        <v>158602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2.75">
      <c r="A11" s="1" t="s">
        <v>92</v>
      </c>
      <c r="B11" s="1"/>
      <c r="C11" s="19">
        <v>108743</v>
      </c>
      <c r="D11" s="19"/>
      <c r="E11" s="19">
        <v>77671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2.75">
      <c r="A12" s="1" t="s">
        <v>93</v>
      </c>
      <c r="B12" s="1"/>
      <c r="C12" s="13">
        <v>205557</v>
      </c>
      <c r="D12" s="19"/>
      <c r="E12" s="13">
        <v>162702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2.75">
      <c r="A13" s="1"/>
      <c r="B13" s="1"/>
      <c r="C13" s="20">
        <f>SUM(C9:C12)</f>
        <v>930804</v>
      </c>
      <c r="D13" s="20"/>
      <c r="E13" s="20">
        <f>SUM(E9:E12)</f>
        <v>842483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2.75">
      <c r="A14" s="18" t="s">
        <v>55</v>
      </c>
      <c r="B14" s="1"/>
      <c r="C14" s="19"/>
      <c r="D14" s="19"/>
      <c r="E14" s="19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2.75">
      <c r="A15" s="1" t="s">
        <v>22</v>
      </c>
      <c r="B15" s="1"/>
      <c r="C15" s="19">
        <v>351702</v>
      </c>
      <c r="D15" s="19"/>
      <c r="E15" s="19">
        <v>336582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2.75">
      <c r="A16" s="1" t="s">
        <v>94</v>
      </c>
      <c r="B16" s="1"/>
      <c r="C16" s="19">
        <v>41613</v>
      </c>
      <c r="D16" s="19"/>
      <c r="E16" s="19">
        <v>44047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2.75">
      <c r="A17" s="1" t="s">
        <v>95</v>
      </c>
      <c r="B17" s="1"/>
      <c r="C17" s="19">
        <v>22783</v>
      </c>
      <c r="D17" s="19"/>
      <c r="E17" s="19">
        <v>16490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2.75">
      <c r="A18" s="1" t="s">
        <v>96</v>
      </c>
      <c r="B18" s="1"/>
      <c r="C18" s="19">
        <v>35663</v>
      </c>
      <c r="D18" s="19"/>
      <c r="E18" s="21">
        <v>36782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2.75">
      <c r="A19" s="1" t="s">
        <v>97</v>
      </c>
      <c r="B19" s="1"/>
      <c r="C19" s="19">
        <v>59000</v>
      </c>
      <c r="D19" s="19"/>
      <c r="E19" s="19">
        <v>62000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2.75">
      <c r="A20" s="1" t="s">
        <v>32</v>
      </c>
      <c r="B20" s="1"/>
      <c r="C20" s="13">
        <v>4387</v>
      </c>
      <c r="D20" s="19"/>
      <c r="E20" s="13">
        <v>4478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2.75">
      <c r="A21" s="1"/>
      <c r="B21" s="1"/>
      <c r="C21" s="19">
        <f>SUM(C15:C20)</f>
        <v>515148</v>
      </c>
      <c r="D21" s="19"/>
      <c r="E21" s="19">
        <f>SUM(E15:E20)</f>
        <v>500379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2.75">
      <c r="A22" s="1" t="s">
        <v>98</v>
      </c>
      <c r="B22" s="1"/>
      <c r="C22" s="19">
        <f>'Cost Centers'!L46</f>
        <v>1655.6710280373832</v>
      </c>
      <c r="D22" s="19"/>
      <c r="E22" s="19">
        <f>'Cost Centers'!M46</f>
        <v>1750.4543302180684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2.75">
      <c r="A23" s="1" t="s">
        <v>99</v>
      </c>
      <c r="B23" s="1"/>
      <c r="C23" s="13">
        <f>'Cost Centers'!J78</f>
        <v>150303.90035749905</v>
      </c>
      <c r="D23" s="13"/>
      <c r="E23" s="13">
        <f>'Cost Centers'!L78</f>
        <v>144774.3637747446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2.75">
      <c r="A24" s="1"/>
      <c r="B24" s="1"/>
      <c r="C24" s="20">
        <f>SUM(C21:C23)</f>
        <v>667107.5713855365</v>
      </c>
      <c r="D24" s="20"/>
      <c r="E24" s="20">
        <f>SUM(E21:E23)</f>
        <v>646903.8181049627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2.75">
      <c r="A25" s="1"/>
      <c r="B25" s="1"/>
      <c r="C25" s="19"/>
      <c r="D25" s="19"/>
      <c r="E25" s="19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2.75">
      <c r="A26" s="1"/>
      <c r="B26" s="1"/>
      <c r="C26" s="19"/>
      <c r="D26" s="19"/>
      <c r="E26" s="19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2.75">
      <c r="A27" s="18" t="s">
        <v>6</v>
      </c>
      <c r="B27" s="1"/>
      <c r="C27" s="19"/>
      <c r="D27" s="19"/>
      <c r="E27" s="19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2.75">
      <c r="A28" s="1"/>
      <c r="B28" s="1"/>
      <c r="C28" s="19"/>
      <c r="D28" s="19"/>
      <c r="E28" s="19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 t="s">
        <v>100</v>
      </c>
      <c r="B29" s="1"/>
      <c r="C29" s="19">
        <v>1333431</v>
      </c>
      <c r="D29" s="19"/>
      <c r="E29" s="19">
        <v>1192332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/>
      <c r="B30" s="1"/>
      <c r="C30" s="19"/>
      <c r="D30" s="19"/>
      <c r="E30" s="19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8" t="s">
        <v>55</v>
      </c>
      <c r="B31" s="1"/>
      <c r="C31" s="19"/>
      <c r="D31" s="19"/>
      <c r="E31" s="19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2.75">
      <c r="A32" s="1" t="s">
        <v>101</v>
      </c>
      <c r="B32" s="1"/>
      <c r="C32" s="19">
        <v>689600</v>
      </c>
      <c r="D32" s="19"/>
      <c r="E32" s="19">
        <v>746500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2.75">
      <c r="A33" s="1" t="s">
        <v>102</v>
      </c>
      <c r="B33" s="1"/>
      <c r="C33" s="19">
        <f>'Cost Centers'!C21</f>
        <v>8860.428</v>
      </c>
      <c r="D33" s="19"/>
      <c r="E33" s="19">
        <f>'Cost Centers'!E21</f>
        <v>9092.052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2.75">
      <c r="A34" s="1" t="s">
        <v>103</v>
      </c>
      <c r="B34" s="1"/>
      <c r="C34" s="19">
        <v>18750</v>
      </c>
      <c r="D34" s="19"/>
      <c r="E34" s="19">
        <v>19373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2.75">
      <c r="A35" s="1" t="s">
        <v>104</v>
      </c>
      <c r="B35" s="1"/>
      <c r="C35" s="19">
        <v>98423</v>
      </c>
      <c r="D35" s="19"/>
      <c r="E35" s="19">
        <v>100526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2.75">
      <c r="A36" s="1" t="s">
        <v>32</v>
      </c>
      <c r="B36" s="1"/>
      <c r="C36" s="21">
        <v>4679</v>
      </c>
      <c r="D36" s="19"/>
      <c r="E36" s="21">
        <v>4830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2.75">
      <c r="A37" s="1" t="s">
        <v>105</v>
      </c>
      <c r="B37" s="1"/>
      <c r="C37" s="13">
        <f>'Cost Centers'!J79</f>
        <v>215319.10064589357</v>
      </c>
      <c r="D37" s="19"/>
      <c r="E37" s="13">
        <f>'Cost Centers'!L79</f>
        <v>204893.28177336368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2.75">
      <c r="A38" s="1"/>
      <c r="B38" s="1"/>
      <c r="C38" s="20">
        <f>SUM(C32:C37)</f>
        <v>1035631.5286458936</v>
      </c>
      <c r="D38" s="20"/>
      <c r="E38" s="20">
        <f>SUM(E32:E37)</f>
        <v>1085214.3337733636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2.75">
      <c r="A39" s="1"/>
      <c r="B39" s="1"/>
      <c r="C39" s="19"/>
      <c r="D39" s="19"/>
      <c r="E39" s="19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2.75">
      <c r="A40" s="1"/>
      <c r="B40" s="1"/>
      <c r="C40" s="19"/>
      <c r="D40" s="19"/>
      <c r="E40" s="19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2.75">
      <c r="A41" s="1"/>
      <c r="B41" s="1"/>
      <c r="C41" s="19"/>
      <c r="D41" s="19"/>
      <c r="E41" s="19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2.75">
      <c r="A42" s="18" t="s">
        <v>106</v>
      </c>
      <c r="B42" s="1"/>
      <c r="C42" s="19"/>
      <c r="D42" s="19"/>
      <c r="E42" s="19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2.75">
      <c r="A43" s="1"/>
      <c r="B43" s="1"/>
      <c r="C43" s="19"/>
      <c r="D43" s="19"/>
      <c r="E43" s="19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2.75">
      <c r="A44" s="18" t="s">
        <v>107</v>
      </c>
      <c r="B44" s="1"/>
      <c r="C44" s="19"/>
      <c r="D44" s="19"/>
      <c r="E44" s="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2.75">
      <c r="A45" s="1"/>
      <c r="B45" s="1"/>
      <c r="C45" s="19"/>
      <c r="D45" s="19"/>
      <c r="E45" s="19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2.75">
      <c r="A46" s="18" t="s">
        <v>89</v>
      </c>
      <c r="B46" s="1"/>
      <c r="C46" s="19"/>
      <c r="D46" s="19"/>
      <c r="E46" s="19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2.75">
      <c r="A47" s="1" t="s">
        <v>41</v>
      </c>
      <c r="B47" s="1"/>
      <c r="C47" s="19">
        <v>83628</v>
      </c>
      <c r="D47" s="19"/>
      <c r="E47" s="19">
        <v>81734</v>
      </c>
      <c r="F47" s="1"/>
      <c r="G47" s="1" t="s">
        <v>108</v>
      </c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1" t="s">
        <v>109</v>
      </c>
      <c r="B48" s="1"/>
      <c r="C48" s="19">
        <v>74809</v>
      </c>
      <c r="D48" s="19"/>
      <c r="E48" s="19">
        <v>78543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2.75">
      <c r="A49" s="1" t="s">
        <v>110</v>
      </c>
      <c r="B49" s="1"/>
      <c r="C49" s="19">
        <v>6130</v>
      </c>
      <c r="D49" s="19"/>
      <c r="E49" s="19">
        <v>6270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2.75">
      <c r="A50" s="1" t="s">
        <v>111</v>
      </c>
      <c r="B50" s="1"/>
      <c r="C50" s="13">
        <v>11660</v>
      </c>
      <c r="D50" s="19"/>
      <c r="E50" s="13">
        <v>10740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2.75">
      <c r="A51" s="1"/>
      <c r="B51" s="1"/>
      <c r="C51" s="19">
        <f>SUM(C47:C50)</f>
        <v>176227</v>
      </c>
      <c r="D51" s="19"/>
      <c r="E51" s="19">
        <f>SUM(E47:E50)</f>
        <v>177287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2.75">
      <c r="A52" s="1"/>
      <c r="B52" s="1"/>
      <c r="C52" s="19"/>
      <c r="D52" s="19"/>
      <c r="E52" s="19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2.75">
      <c r="A53" s="1"/>
      <c r="B53" s="1"/>
      <c r="C53" s="19"/>
      <c r="D53" s="19"/>
      <c r="E53" s="19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2.75">
      <c r="A54" s="18" t="s">
        <v>112</v>
      </c>
      <c r="B54" s="1"/>
      <c r="C54" s="19"/>
      <c r="D54" s="19"/>
      <c r="E54" s="19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2.75">
      <c r="A55" s="1" t="s">
        <v>113</v>
      </c>
      <c r="B55" s="1"/>
      <c r="C55" s="19">
        <v>148900</v>
      </c>
      <c r="D55" s="19"/>
      <c r="E55" s="19">
        <v>125430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2.75">
      <c r="A56" s="1" t="s">
        <v>114</v>
      </c>
      <c r="B56" s="1"/>
      <c r="C56" s="19">
        <v>62388</v>
      </c>
      <c r="D56" s="19"/>
      <c r="E56" s="19">
        <v>54649</v>
      </c>
      <c r="F56" s="1"/>
      <c r="G56" s="1" t="s">
        <v>115</v>
      </c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2.75">
      <c r="A57" s="1" t="s">
        <v>116</v>
      </c>
      <c r="B57" s="1"/>
      <c r="C57" s="19">
        <v>107871</v>
      </c>
      <c r="D57" s="19"/>
      <c r="E57" s="19">
        <v>109972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2.75">
      <c r="A58" s="1" t="s">
        <v>117</v>
      </c>
      <c r="B58" s="1"/>
      <c r="C58" s="13">
        <v>12000</v>
      </c>
      <c r="D58" s="19"/>
      <c r="E58" s="13">
        <v>12000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2.75">
      <c r="A59" s="1"/>
      <c r="B59" s="1"/>
      <c r="C59" s="19">
        <f>SUM(C55:C58)</f>
        <v>331159</v>
      </c>
      <c r="D59" s="19"/>
      <c r="E59" s="19">
        <f>SUM(E55:E58)</f>
        <v>302051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2.75">
      <c r="A60" s="1"/>
      <c r="B60" s="1"/>
      <c r="C60" s="19"/>
      <c r="D60" s="19"/>
      <c r="E60" s="19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2.75">
      <c r="A61" s="1" t="s">
        <v>118</v>
      </c>
      <c r="B61" s="1"/>
      <c r="C61" s="20">
        <f>C51+C59</f>
        <v>507386</v>
      </c>
      <c r="D61" s="20"/>
      <c r="E61" s="20">
        <f>E51+E59</f>
        <v>479338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2.75">
      <c r="A62" s="1"/>
      <c r="B62" s="1"/>
      <c r="C62" s="19"/>
      <c r="D62" s="19"/>
      <c r="E62" s="19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2.75">
      <c r="A63" s="18" t="s">
        <v>55</v>
      </c>
      <c r="B63" s="1"/>
      <c r="C63" s="19"/>
      <c r="D63" s="19"/>
      <c r="E63" s="19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2.75">
      <c r="A64" s="1" t="s">
        <v>41</v>
      </c>
      <c r="B64" s="1"/>
      <c r="C64" s="19">
        <v>50177</v>
      </c>
      <c r="D64" s="19"/>
      <c r="E64" s="19">
        <v>49040</v>
      </c>
      <c r="F64" s="1"/>
      <c r="G64" s="1" t="s">
        <v>108</v>
      </c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2.75">
      <c r="A65" s="1" t="s">
        <v>22</v>
      </c>
      <c r="B65" s="1"/>
      <c r="C65" s="21">
        <v>53004</v>
      </c>
      <c r="D65" s="19"/>
      <c r="E65" s="21">
        <v>54671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2.75">
      <c r="A66" s="1" t="s">
        <v>35</v>
      </c>
      <c r="B66" s="1"/>
      <c r="C66" s="13">
        <v>1723</v>
      </c>
      <c r="D66" s="19"/>
      <c r="E66" s="13">
        <v>1621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2.75">
      <c r="A67" s="1"/>
      <c r="B67" s="1"/>
      <c r="C67" s="21">
        <f>SUM(C64:C66)</f>
        <v>104904</v>
      </c>
      <c r="D67" s="19"/>
      <c r="E67" s="21">
        <f>SUM(E64:E66)</f>
        <v>105332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2.75">
      <c r="A68" s="1"/>
      <c r="B68" s="1"/>
      <c r="C68" s="19"/>
      <c r="D68" s="19"/>
      <c r="E68" s="19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2.75">
      <c r="A69" s="1" t="s">
        <v>98</v>
      </c>
      <c r="B69" s="1"/>
      <c r="C69" s="19">
        <f>'Cost Centers'!L45</f>
        <v>6622.684112149533</v>
      </c>
      <c r="D69" s="19"/>
      <c r="E69" s="19">
        <f>'Cost Centers'!M45</f>
        <v>7001.817320872274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2.75">
      <c r="A70" s="1" t="s">
        <v>99</v>
      </c>
      <c r="B70" s="1"/>
      <c r="C70" s="13">
        <f>'Cost Centers'!J80</f>
        <v>81931.42142361874</v>
      </c>
      <c r="D70" s="19"/>
      <c r="E70" s="13">
        <f>'Cost Centers'!L80</f>
        <v>82370.6282299566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2.75">
      <c r="A71" s="1"/>
      <c r="B71" s="1"/>
      <c r="C71" s="20">
        <f>SUM(C67:C70)</f>
        <v>193458.10553576826</v>
      </c>
      <c r="D71" s="20"/>
      <c r="E71" s="20">
        <f>SUM(E67:E70)</f>
        <v>194704.44555082888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2.75">
      <c r="A72" s="1"/>
      <c r="B72" s="1"/>
      <c r="C72" s="19"/>
      <c r="D72" s="19"/>
      <c r="E72" s="19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2.75">
      <c r="A73" s="1"/>
      <c r="B73" s="1"/>
      <c r="C73" s="19"/>
      <c r="D73" s="19"/>
      <c r="E73" s="19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2.75">
      <c r="A74" s="1"/>
      <c r="B74" s="1"/>
      <c r="C74" s="19"/>
      <c r="D74" s="19"/>
      <c r="E74" s="19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</sheetData>
  <sheetProtection/>
  <printOptions/>
  <pageMargins left="0.75" right="0.75" top="1" bottom="1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140625" style="0" customWidth="1"/>
    <col min="2" max="2" width="7.28125" style="0" customWidth="1"/>
    <col min="3" max="3" width="11.7109375" style="0" customWidth="1"/>
    <col min="5" max="5" width="11.7109375" style="0" customWidth="1"/>
    <col min="8" max="8" width="14.8515625" style="0" customWidth="1"/>
    <col min="9" max="9" width="10.140625" style="0" customWidth="1"/>
    <col min="10" max="10" width="9.8515625" style="0" customWidth="1"/>
    <col min="11" max="11" width="10.7109375" style="0" customWidth="1"/>
    <col min="12" max="12" width="10.8515625" style="0" customWidth="1"/>
  </cols>
  <sheetData>
    <row r="1" spans="1:15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>
      <c r="A2" s="1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1"/>
      <c r="B4" s="1"/>
      <c r="C4" s="17">
        <v>2005</v>
      </c>
      <c r="D4" s="17"/>
      <c r="E4" s="17">
        <v>2006</v>
      </c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s="18" t="s">
        <v>120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2.75">
      <c r="A7" s="1"/>
      <c r="B7" s="1"/>
      <c r="C7" s="17"/>
      <c r="D7" s="17"/>
      <c r="E7" s="17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>
      <c r="A8" s="18" t="s">
        <v>121</v>
      </c>
      <c r="B8" s="1"/>
      <c r="C8" s="17"/>
      <c r="D8" s="17"/>
      <c r="E8" s="17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>
      <c r="A9" s="1" t="s">
        <v>22</v>
      </c>
      <c r="B9" s="1"/>
      <c r="C9" s="19">
        <v>254399</v>
      </c>
      <c r="D9" s="1"/>
      <c r="E9" s="19">
        <v>261202</v>
      </c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2.75">
      <c r="A10" s="1" t="s">
        <v>122</v>
      </c>
      <c r="B10" s="1"/>
      <c r="C10" s="19">
        <v>230067</v>
      </c>
      <c r="D10" s="1"/>
      <c r="E10" s="19">
        <v>235906</v>
      </c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2.75">
      <c r="A11" s="1" t="s">
        <v>32</v>
      </c>
      <c r="B11" s="1"/>
      <c r="C11" s="13">
        <v>7780</v>
      </c>
      <c r="D11" s="1"/>
      <c r="E11" s="13">
        <v>8006</v>
      </c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2.75">
      <c r="A12" s="1"/>
      <c r="B12" s="1"/>
      <c r="C12" s="20">
        <f>SUM(C9:C11)</f>
        <v>492246</v>
      </c>
      <c r="D12" s="1"/>
      <c r="E12" s="20">
        <f>SUM(E9:E11)</f>
        <v>505114</v>
      </c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2.75">
      <c r="A13" s="1"/>
      <c r="B13" s="1"/>
      <c r="C13" s="19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.75">
      <c r="A14" s="18" t="s">
        <v>123</v>
      </c>
      <c r="B14" s="1"/>
      <c r="C14" s="19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.75">
      <c r="A15" s="1" t="s">
        <v>124</v>
      </c>
      <c r="B15" s="22">
        <v>0.064</v>
      </c>
      <c r="C15" s="19">
        <f aca="true" t="shared" si="0" ref="C15:C24">($C$12)*B15</f>
        <v>31503.744000000002</v>
      </c>
      <c r="D15" s="1"/>
      <c r="E15" s="19">
        <f aca="true" t="shared" si="1" ref="E15:E24">$E$12*B15</f>
        <v>32327.296000000002</v>
      </c>
      <c r="F15" s="1"/>
      <c r="G15" s="1"/>
      <c r="H15" s="1" t="s">
        <v>125</v>
      </c>
      <c r="I15" s="1"/>
      <c r="J15" s="1"/>
      <c r="K15" s="1"/>
      <c r="L15" s="1"/>
      <c r="M15" s="1"/>
      <c r="N15" s="1"/>
      <c r="O15" s="1"/>
    </row>
    <row r="16" spans="1:15" ht="12.75">
      <c r="A16" s="1" t="s">
        <v>126</v>
      </c>
      <c r="B16" s="22">
        <v>0.317</v>
      </c>
      <c r="C16" s="19">
        <f t="shared" si="0"/>
        <v>156041.982</v>
      </c>
      <c r="D16" s="1"/>
      <c r="E16" s="19">
        <f t="shared" si="1"/>
        <v>160121.138</v>
      </c>
      <c r="F16" s="1"/>
      <c r="G16" s="1"/>
      <c r="H16" s="1" t="s">
        <v>127</v>
      </c>
      <c r="I16" s="1"/>
      <c r="J16" s="1"/>
      <c r="K16" s="1"/>
      <c r="L16" s="1"/>
      <c r="M16" s="1"/>
      <c r="N16" s="1"/>
      <c r="O16" s="1"/>
    </row>
    <row r="17" spans="1:15" ht="12.75">
      <c r="A17" s="1" t="s">
        <v>128</v>
      </c>
      <c r="B17" s="22">
        <v>0.12</v>
      </c>
      <c r="C17" s="19">
        <f t="shared" si="0"/>
        <v>59069.52</v>
      </c>
      <c r="D17" s="1"/>
      <c r="E17" s="19">
        <f t="shared" si="1"/>
        <v>60613.68</v>
      </c>
      <c r="F17" s="1"/>
      <c r="G17" s="1"/>
      <c r="H17" s="1" t="s">
        <v>129</v>
      </c>
      <c r="I17" s="1"/>
      <c r="J17" s="1"/>
      <c r="K17" s="1"/>
      <c r="L17" s="1"/>
      <c r="M17" s="1"/>
      <c r="N17" s="1"/>
      <c r="O17" s="1"/>
    </row>
    <row r="18" spans="1:15" ht="12.75">
      <c r="A18" s="1" t="s">
        <v>130</v>
      </c>
      <c r="B18" s="22">
        <v>0.308</v>
      </c>
      <c r="C18" s="19">
        <f t="shared" si="0"/>
        <v>151611.768</v>
      </c>
      <c r="D18" s="1"/>
      <c r="E18" s="19">
        <f t="shared" si="1"/>
        <v>155575.112</v>
      </c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>
      <c r="A19" s="1" t="s">
        <v>41</v>
      </c>
      <c r="B19" s="22">
        <v>0.04</v>
      </c>
      <c r="C19" s="19">
        <f t="shared" si="0"/>
        <v>19689.84</v>
      </c>
      <c r="D19" s="1"/>
      <c r="E19" s="19">
        <f t="shared" si="1"/>
        <v>20204.56</v>
      </c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>
      <c r="A20" s="1" t="s">
        <v>131</v>
      </c>
      <c r="B20" s="22">
        <v>0.067</v>
      </c>
      <c r="C20" s="19">
        <f t="shared" si="0"/>
        <v>32980.482</v>
      </c>
      <c r="D20" s="1"/>
      <c r="E20" s="19">
        <f t="shared" si="1"/>
        <v>33842.638</v>
      </c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 s="1" t="s">
        <v>6</v>
      </c>
      <c r="B21" s="22">
        <v>0.018</v>
      </c>
      <c r="C21" s="19">
        <f t="shared" si="0"/>
        <v>8860.428</v>
      </c>
      <c r="D21" s="1"/>
      <c r="E21" s="19">
        <f t="shared" si="1"/>
        <v>9092.052</v>
      </c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1" t="s">
        <v>132</v>
      </c>
      <c r="B22" s="22">
        <v>0.013</v>
      </c>
      <c r="C22" s="19">
        <f t="shared" si="0"/>
        <v>6399.197999999999</v>
      </c>
      <c r="D22" s="1"/>
      <c r="E22" s="19">
        <f t="shared" si="1"/>
        <v>6566.482</v>
      </c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1" t="s">
        <v>133</v>
      </c>
      <c r="B23" s="22">
        <v>0.037</v>
      </c>
      <c r="C23" s="19">
        <f t="shared" si="0"/>
        <v>18213.102</v>
      </c>
      <c r="D23" s="1"/>
      <c r="E23" s="19">
        <f t="shared" si="1"/>
        <v>18689.218</v>
      </c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2.75">
      <c r="A24" s="1" t="s">
        <v>5</v>
      </c>
      <c r="B24" s="22">
        <v>0.016</v>
      </c>
      <c r="C24" s="13">
        <f t="shared" si="0"/>
        <v>7875.936000000001</v>
      </c>
      <c r="D24" s="1"/>
      <c r="E24" s="13">
        <f t="shared" si="1"/>
        <v>8081.8240000000005</v>
      </c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20">
        <f>SUM(C15:C24)</f>
        <v>492246</v>
      </c>
      <c r="D25" s="1"/>
      <c r="E25" s="20">
        <f>SUM(E15:E24)</f>
        <v>505114.00000000006</v>
      </c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>
      <c r="A26" s="1"/>
      <c r="B26" s="1"/>
      <c r="C26" s="19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9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>
      <c r="A30" s="18" t="s">
        <v>134</v>
      </c>
      <c r="B30" s="1"/>
      <c r="C30" s="1"/>
      <c r="D30" s="1"/>
      <c r="E30" s="1"/>
      <c r="F30" s="1"/>
      <c r="G30" s="1"/>
      <c r="H30" s="1" t="s">
        <v>135</v>
      </c>
      <c r="I30" s="1"/>
      <c r="J30" s="1"/>
      <c r="K30" s="1"/>
      <c r="L30" s="1"/>
      <c r="M30" s="1"/>
      <c r="N30" s="1"/>
      <c r="O30" s="1"/>
    </row>
    <row r="31" spans="1:1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8">
        <v>2005</v>
      </c>
      <c r="M31" s="18">
        <v>2006</v>
      </c>
      <c r="N31" s="1"/>
      <c r="O31" s="1"/>
    </row>
    <row r="32" spans="1:15" ht="12.75">
      <c r="A32" s="18" t="s">
        <v>136</v>
      </c>
      <c r="B32" s="1"/>
      <c r="C32" s="1"/>
      <c r="D32" s="1"/>
      <c r="E32" s="1"/>
      <c r="F32" s="1"/>
      <c r="G32" s="1"/>
      <c r="H32" s="1" t="s">
        <v>137</v>
      </c>
      <c r="I32" s="1"/>
      <c r="J32" s="1">
        <v>4400</v>
      </c>
      <c r="K32" s="1"/>
      <c r="L32" s="19">
        <f aca="true" t="shared" si="2" ref="L32:L46">$C$65*(J32/$J$47)</f>
        <v>36424.76261682243</v>
      </c>
      <c r="M32" s="19">
        <f aca="true" t="shared" si="3" ref="M32:M46">$E$65*(J32/$J$47)</f>
        <v>38509.99526479751</v>
      </c>
      <c r="N32" s="1"/>
      <c r="O32" s="1"/>
    </row>
    <row r="33" spans="1:15" ht="12.75">
      <c r="A33" s="1" t="s">
        <v>22</v>
      </c>
      <c r="B33" s="1"/>
      <c r="C33" s="19">
        <v>1597348</v>
      </c>
      <c r="D33" s="19"/>
      <c r="E33" s="19">
        <v>1772406</v>
      </c>
      <c r="F33" s="1"/>
      <c r="G33" s="1"/>
      <c r="H33" s="1" t="s">
        <v>138</v>
      </c>
      <c r="I33" s="1"/>
      <c r="J33" s="1">
        <v>1400</v>
      </c>
      <c r="K33" s="1"/>
      <c r="L33" s="19">
        <f t="shared" si="2"/>
        <v>11589.697196261683</v>
      </c>
      <c r="M33" s="19">
        <f t="shared" si="3"/>
        <v>12253.18031152648</v>
      </c>
      <c r="N33" s="1"/>
      <c r="O33" s="1"/>
    </row>
    <row r="34" spans="1:15" ht="12.75">
      <c r="A34" s="1" t="s">
        <v>139</v>
      </c>
      <c r="B34" s="1"/>
      <c r="C34" s="19">
        <v>192000</v>
      </c>
      <c r="D34" s="19"/>
      <c r="E34" s="19">
        <v>200000</v>
      </c>
      <c r="F34" s="1"/>
      <c r="G34" s="1"/>
      <c r="H34" s="1" t="s">
        <v>140</v>
      </c>
      <c r="I34" s="1"/>
      <c r="J34" s="1">
        <v>3700</v>
      </c>
      <c r="K34" s="1"/>
      <c r="L34" s="19">
        <f t="shared" si="2"/>
        <v>30629.91401869159</v>
      </c>
      <c r="M34" s="19">
        <f t="shared" si="3"/>
        <v>32383.40510903427</v>
      </c>
      <c r="N34" s="1"/>
      <c r="O34" s="1"/>
    </row>
    <row r="35" spans="1:15" ht="12.75">
      <c r="A35" s="1" t="s">
        <v>141</v>
      </c>
      <c r="B35" s="1"/>
      <c r="C35" s="19">
        <v>46700</v>
      </c>
      <c r="D35" s="19"/>
      <c r="E35" s="19">
        <v>47200</v>
      </c>
      <c r="F35" s="1"/>
      <c r="G35" s="1"/>
      <c r="H35" s="1" t="s">
        <v>47</v>
      </c>
      <c r="I35" s="1"/>
      <c r="J35" s="1">
        <v>18800</v>
      </c>
      <c r="K35" s="1"/>
      <c r="L35" s="19">
        <f t="shared" si="2"/>
        <v>155633.076635514</v>
      </c>
      <c r="M35" s="19">
        <f t="shared" si="3"/>
        <v>164542.70704049844</v>
      </c>
      <c r="N35" s="19">
        <f>L34+L35</f>
        <v>186262.9906542056</v>
      </c>
      <c r="O35" s="19">
        <f>M34+M35</f>
        <v>196926.1121495327</v>
      </c>
    </row>
    <row r="36" spans="1:15" ht="12.75">
      <c r="A36" s="1" t="s">
        <v>142</v>
      </c>
      <c r="B36" s="1"/>
      <c r="C36" s="19">
        <v>8674</v>
      </c>
      <c r="D36" s="19"/>
      <c r="E36" s="19">
        <v>8846</v>
      </c>
      <c r="F36" s="1"/>
      <c r="G36" s="1"/>
      <c r="H36" s="1" t="s">
        <v>49</v>
      </c>
      <c r="I36" s="1"/>
      <c r="J36" s="1">
        <v>800</v>
      </c>
      <c r="K36" s="1"/>
      <c r="L36" s="19">
        <f t="shared" si="2"/>
        <v>6622.684112149533</v>
      </c>
      <c r="M36" s="19">
        <f t="shared" si="3"/>
        <v>7001.817320872274</v>
      </c>
      <c r="N36" s="1"/>
      <c r="O36" s="1"/>
    </row>
    <row r="37" spans="1:15" ht="12.75">
      <c r="A37" s="1" t="s">
        <v>32</v>
      </c>
      <c r="B37" s="1"/>
      <c r="C37" s="19">
        <v>12101</v>
      </c>
      <c r="D37" s="19"/>
      <c r="E37" s="19">
        <v>12456</v>
      </c>
      <c r="F37" s="1"/>
      <c r="G37" s="1"/>
      <c r="H37" s="1" t="s">
        <v>143</v>
      </c>
      <c r="I37" s="1"/>
      <c r="J37" s="1">
        <v>1200</v>
      </c>
      <c r="K37" s="1"/>
      <c r="L37" s="19">
        <f t="shared" si="2"/>
        <v>9934.026168224298</v>
      </c>
      <c r="M37" s="19">
        <f t="shared" si="3"/>
        <v>10502.725981308411</v>
      </c>
      <c r="N37" s="1"/>
      <c r="O37" s="1"/>
    </row>
    <row r="38" spans="1:15" ht="12.75">
      <c r="A38" s="1" t="s">
        <v>144</v>
      </c>
      <c r="B38" s="1"/>
      <c r="C38" s="19">
        <v>1209</v>
      </c>
      <c r="D38" s="19"/>
      <c r="E38" s="19">
        <v>1185</v>
      </c>
      <c r="F38" s="1"/>
      <c r="G38" s="1"/>
      <c r="H38" s="1" t="s">
        <v>145</v>
      </c>
      <c r="I38" s="1"/>
      <c r="J38" s="1">
        <v>5500</v>
      </c>
      <c r="K38" s="1"/>
      <c r="L38" s="19">
        <f t="shared" si="2"/>
        <v>45530.95327102804</v>
      </c>
      <c r="M38" s="19">
        <f t="shared" si="3"/>
        <v>48137.49408099688</v>
      </c>
      <c r="N38" s="1"/>
      <c r="O38" s="1"/>
    </row>
    <row r="39" spans="1:15" ht="12.75">
      <c r="A39" s="1" t="s">
        <v>34</v>
      </c>
      <c r="B39" s="1"/>
      <c r="C39" s="19">
        <v>8965</v>
      </c>
      <c r="D39" s="19"/>
      <c r="E39" s="19">
        <v>9352</v>
      </c>
      <c r="F39" s="1"/>
      <c r="G39" s="1"/>
      <c r="H39" s="1" t="s">
        <v>63</v>
      </c>
      <c r="I39" s="1"/>
      <c r="J39" s="1">
        <v>4100</v>
      </c>
      <c r="K39" s="1"/>
      <c r="L39" s="19">
        <f t="shared" si="2"/>
        <v>33941.25607476636</v>
      </c>
      <c r="M39" s="19">
        <f t="shared" si="3"/>
        <v>35884.313769470406</v>
      </c>
      <c r="N39" s="1"/>
      <c r="O39" s="1"/>
    </row>
    <row r="40" spans="1:15" ht="12.75">
      <c r="A40" s="1" t="s">
        <v>146</v>
      </c>
      <c r="B40" s="1"/>
      <c r="C40" s="19">
        <v>51972</v>
      </c>
      <c r="D40" s="19"/>
      <c r="E40" s="19">
        <v>53772</v>
      </c>
      <c r="F40" s="1"/>
      <c r="G40" s="1"/>
      <c r="H40" s="1" t="s">
        <v>41</v>
      </c>
      <c r="I40" s="1"/>
      <c r="J40" s="1">
        <v>1700</v>
      </c>
      <c r="K40" s="1"/>
      <c r="L40" s="19">
        <f t="shared" si="2"/>
        <v>14073.203738317758</v>
      </c>
      <c r="M40" s="19">
        <f t="shared" si="3"/>
        <v>14878.861806853582</v>
      </c>
      <c r="N40" s="1"/>
      <c r="O40" s="1"/>
    </row>
    <row r="41" spans="1:15" ht="12.75">
      <c r="A41" s="1" t="s">
        <v>147</v>
      </c>
      <c r="B41" s="1"/>
      <c r="C41" s="19"/>
      <c r="D41" s="19"/>
      <c r="E41" s="19"/>
      <c r="F41" s="1"/>
      <c r="G41" s="1"/>
      <c r="H41" s="1" t="s">
        <v>148</v>
      </c>
      <c r="I41" s="1"/>
      <c r="J41" s="1">
        <v>754300</v>
      </c>
      <c r="K41" s="1"/>
      <c r="L41" s="19">
        <f t="shared" si="2"/>
        <v>6244363.282242991</v>
      </c>
      <c r="M41" s="19">
        <f t="shared" si="3"/>
        <v>6601838.506417446</v>
      </c>
      <c r="N41" s="19">
        <f>L38+L41+L37</f>
        <v>6299828.261682243</v>
      </c>
      <c r="O41" s="19">
        <f>M38+M41+M37</f>
        <v>6660478.726479751</v>
      </c>
    </row>
    <row r="42" spans="1:15" ht="12.75">
      <c r="A42" s="1" t="s">
        <v>149</v>
      </c>
      <c r="B42" s="1"/>
      <c r="C42" s="19">
        <v>26987</v>
      </c>
      <c r="D42" s="19"/>
      <c r="E42" s="19">
        <v>27382</v>
      </c>
      <c r="F42" s="1"/>
      <c r="G42" s="1"/>
      <c r="H42" s="1" t="s">
        <v>150</v>
      </c>
      <c r="I42" s="1"/>
      <c r="J42" s="1">
        <v>1700</v>
      </c>
      <c r="K42" s="1"/>
      <c r="L42" s="19">
        <f t="shared" si="2"/>
        <v>14073.203738317758</v>
      </c>
      <c r="M42" s="19">
        <f t="shared" si="3"/>
        <v>14878.861806853582</v>
      </c>
      <c r="N42" s="1"/>
      <c r="O42" s="1"/>
    </row>
    <row r="43" spans="1:15" ht="12.75">
      <c r="A43" s="1" t="s">
        <v>151</v>
      </c>
      <c r="B43" s="1"/>
      <c r="C43" s="19">
        <v>55100</v>
      </c>
      <c r="D43" s="19"/>
      <c r="E43" s="19">
        <v>58753</v>
      </c>
      <c r="F43" s="1"/>
      <c r="G43" s="1"/>
      <c r="H43" s="1" t="s">
        <v>48</v>
      </c>
      <c r="I43" s="1"/>
      <c r="J43" s="1">
        <v>3600</v>
      </c>
      <c r="K43" s="1"/>
      <c r="L43" s="19">
        <f t="shared" si="2"/>
        <v>29802.078504672896</v>
      </c>
      <c r="M43" s="19">
        <f t="shared" si="3"/>
        <v>31508.177943925235</v>
      </c>
      <c r="N43" s="1"/>
      <c r="O43" s="1"/>
    </row>
    <row r="44" spans="1:15" ht="12.75">
      <c r="A44" s="1" t="s">
        <v>152</v>
      </c>
      <c r="B44" s="1"/>
      <c r="C44" s="19">
        <v>19878</v>
      </c>
      <c r="D44" s="19"/>
      <c r="E44" s="19">
        <v>20066</v>
      </c>
      <c r="F44" s="1"/>
      <c r="G44" s="1"/>
      <c r="H44" s="1" t="s">
        <v>153</v>
      </c>
      <c r="I44" s="1"/>
      <c r="J44" s="1">
        <v>300</v>
      </c>
      <c r="K44" s="1"/>
      <c r="L44" s="19">
        <f t="shared" si="2"/>
        <v>2483.5065420560745</v>
      </c>
      <c r="M44" s="19">
        <f t="shared" si="3"/>
        <v>2625.6814953271028</v>
      </c>
      <c r="N44" s="1"/>
      <c r="O44" s="1"/>
    </row>
    <row r="45" spans="1:15" ht="12.75">
      <c r="A45" s="1" t="s">
        <v>154</v>
      </c>
      <c r="B45" s="1"/>
      <c r="C45" s="19">
        <v>16573</v>
      </c>
      <c r="D45" s="19"/>
      <c r="E45" s="19">
        <v>14606</v>
      </c>
      <c r="F45" s="1"/>
      <c r="G45" s="1"/>
      <c r="H45" s="1" t="s">
        <v>155</v>
      </c>
      <c r="I45" s="1"/>
      <c r="J45" s="1">
        <v>800</v>
      </c>
      <c r="K45" s="1"/>
      <c r="L45" s="19">
        <f t="shared" si="2"/>
        <v>6622.684112149533</v>
      </c>
      <c r="M45" s="19">
        <f t="shared" si="3"/>
        <v>7001.817320872274</v>
      </c>
      <c r="N45" s="1"/>
      <c r="O45" s="1"/>
    </row>
    <row r="46" spans="1:15" ht="12.75">
      <c r="A46" s="1" t="s">
        <v>156</v>
      </c>
      <c r="B46" s="1"/>
      <c r="C46" s="19">
        <v>19546</v>
      </c>
      <c r="D46" s="19"/>
      <c r="E46" s="19">
        <v>20702</v>
      </c>
      <c r="F46" s="1"/>
      <c r="G46" s="1"/>
      <c r="H46" s="1" t="s">
        <v>5</v>
      </c>
      <c r="I46" s="1"/>
      <c r="J46" s="18">
        <v>200</v>
      </c>
      <c r="K46" s="1"/>
      <c r="L46" s="13">
        <f t="shared" si="2"/>
        <v>1655.6710280373832</v>
      </c>
      <c r="M46" s="13">
        <f t="shared" si="3"/>
        <v>1750.4543302180684</v>
      </c>
      <c r="N46" s="1"/>
      <c r="O46" s="1"/>
    </row>
    <row r="47" spans="1:15" ht="12.75">
      <c r="A47" s="1" t="s">
        <v>157</v>
      </c>
      <c r="B47" s="1"/>
      <c r="C47" s="19">
        <v>13891</v>
      </c>
      <c r="D47" s="19"/>
      <c r="E47" s="19">
        <v>14310</v>
      </c>
      <c r="F47" s="1"/>
      <c r="G47" s="1"/>
      <c r="H47" s="1"/>
      <c r="I47" s="1"/>
      <c r="J47" s="1">
        <f>SUM(J32:J46)</f>
        <v>802500</v>
      </c>
      <c r="K47" s="1"/>
      <c r="L47" s="19">
        <f>SUM(L32:L46)</f>
        <v>6643380.000000001</v>
      </c>
      <c r="M47" s="19">
        <f>SUM(M32:M46)</f>
        <v>7023698.000000001</v>
      </c>
      <c r="N47" s="1"/>
      <c r="O47" s="1"/>
    </row>
    <row r="48" spans="1:15" ht="12.75">
      <c r="A48" s="1" t="s">
        <v>158</v>
      </c>
      <c r="B48" s="1"/>
      <c r="C48" s="19">
        <v>19062</v>
      </c>
      <c r="D48" s="19"/>
      <c r="E48" s="19">
        <v>18742</v>
      </c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 t="s">
        <v>159</v>
      </c>
      <c r="B49" s="1"/>
      <c r="C49" s="13">
        <v>8167</v>
      </c>
      <c r="D49" s="13"/>
      <c r="E49" s="13">
        <v>8661</v>
      </c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9">
        <f>SUM(C33:C49)</f>
        <v>2098173</v>
      </c>
      <c r="D50" s="19"/>
      <c r="E50" s="19">
        <f>SUM(E33:E49)</f>
        <v>2288439</v>
      </c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8" t="s">
        <v>160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 t="s">
        <v>161</v>
      </c>
      <c r="B53" s="1"/>
      <c r="C53" s="19">
        <v>968984</v>
      </c>
      <c r="D53" s="19"/>
      <c r="E53" s="19">
        <v>1039806</v>
      </c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 t="s">
        <v>162</v>
      </c>
      <c r="B54" s="1"/>
      <c r="C54" s="19">
        <v>526033</v>
      </c>
      <c r="D54" s="19"/>
      <c r="E54" s="19">
        <v>542776</v>
      </c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 t="s">
        <v>163</v>
      </c>
      <c r="B55" s="1"/>
      <c r="C55" s="13">
        <v>322809</v>
      </c>
      <c r="D55" s="13"/>
      <c r="E55" s="13">
        <v>344044</v>
      </c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21">
        <f>SUM(C53:C55)</f>
        <v>1817826</v>
      </c>
      <c r="D56" s="13"/>
      <c r="E56" s="21">
        <f>SUM(E53:E55)</f>
        <v>1926626</v>
      </c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1"/>
      <c r="B57" s="1"/>
      <c r="C57" s="13"/>
      <c r="D57" s="13"/>
      <c r="E57" s="13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>
      <c r="A58" s="1"/>
      <c r="B58" s="1"/>
      <c r="C58" s="19"/>
      <c r="D58" s="19"/>
      <c r="E58" s="19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1" t="s">
        <v>104</v>
      </c>
      <c r="B59" s="1"/>
      <c r="C59" s="19">
        <v>1541628</v>
      </c>
      <c r="D59" s="19"/>
      <c r="E59" s="19">
        <v>1592267</v>
      </c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2.75">
      <c r="A60" s="1"/>
      <c r="B60" s="1"/>
      <c r="C60" s="19"/>
      <c r="D60" s="19"/>
      <c r="E60" s="19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2.75">
      <c r="A61" s="1" t="s">
        <v>164</v>
      </c>
      <c r="B61" s="1"/>
      <c r="C61" s="21">
        <v>579883</v>
      </c>
      <c r="D61" s="13"/>
      <c r="E61" s="21">
        <v>601621</v>
      </c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2.75">
      <c r="A62" s="1"/>
      <c r="B62" s="1"/>
      <c r="C62" s="13"/>
      <c r="D62" s="13"/>
      <c r="E62" s="13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2.75">
      <c r="A63" s="1" t="s">
        <v>165</v>
      </c>
      <c r="B63" s="1"/>
      <c r="C63" s="13">
        <v>605870</v>
      </c>
      <c r="D63" s="13"/>
      <c r="E63" s="13">
        <v>614745</v>
      </c>
      <c r="F63" s="1"/>
      <c r="G63" s="1"/>
      <c r="H63" s="1"/>
      <c r="I63" s="1"/>
      <c r="J63" s="1"/>
      <c r="K63" s="1"/>
      <c r="L63" s="18"/>
      <c r="M63" s="1"/>
      <c r="N63" s="1"/>
      <c r="O63" s="1"/>
    </row>
    <row r="64" spans="1:15" ht="12.75">
      <c r="A64" s="1"/>
      <c r="B64" s="1"/>
      <c r="C64" s="19"/>
      <c r="D64" s="19"/>
      <c r="E64" s="19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2.75">
      <c r="A65" s="1" t="s">
        <v>166</v>
      </c>
      <c r="B65" s="1"/>
      <c r="C65" s="20">
        <f>C50+C56+C59+C61+C63</f>
        <v>6643380</v>
      </c>
      <c r="D65" s="20"/>
      <c r="E65" s="20">
        <f>E50+E56+E59+E61+E63</f>
        <v>7023698</v>
      </c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2.75">
      <c r="A68" s="18" t="s">
        <v>167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2.75">
      <c r="A69" s="1"/>
      <c r="B69" s="1"/>
      <c r="C69" s="1"/>
      <c r="D69" s="1"/>
      <c r="E69" s="1"/>
      <c r="F69" s="1"/>
      <c r="G69" s="1" t="s">
        <v>168</v>
      </c>
      <c r="H69" s="1"/>
      <c r="I69" s="1"/>
      <c r="J69" s="1"/>
      <c r="K69" s="1"/>
      <c r="L69" s="1"/>
      <c r="M69" s="1"/>
      <c r="N69" s="1"/>
      <c r="O69" s="1"/>
    </row>
    <row r="70" spans="1:15" ht="12.75">
      <c r="A70" s="18" t="s">
        <v>169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2.75">
      <c r="A71" s="1" t="s">
        <v>170</v>
      </c>
      <c r="B71" s="1"/>
      <c r="C71" s="19">
        <v>1818480</v>
      </c>
      <c r="D71" s="19"/>
      <c r="E71" s="19">
        <v>1918701</v>
      </c>
      <c r="F71" s="1"/>
      <c r="G71" s="1"/>
      <c r="H71" s="1"/>
      <c r="I71" s="18">
        <v>2005</v>
      </c>
      <c r="J71" s="18"/>
      <c r="K71" s="18">
        <v>2006</v>
      </c>
      <c r="L71" s="1"/>
      <c r="M71" s="1"/>
      <c r="N71" s="1"/>
      <c r="O71" s="1"/>
    </row>
    <row r="72" spans="1:15" ht="12.75">
      <c r="A72" s="1" t="s">
        <v>171</v>
      </c>
      <c r="B72" s="1"/>
      <c r="C72" s="19">
        <v>9355</v>
      </c>
      <c r="D72" s="19"/>
      <c r="E72" s="19">
        <v>9469</v>
      </c>
      <c r="F72" s="1"/>
      <c r="G72" s="1"/>
      <c r="H72" s="1" t="s">
        <v>172</v>
      </c>
      <c r="I72" s="19">
        <f>Rooms!C13</f>
        <v>27091264.04</v>
      </c>
      <c r="J72" s="19">
        <f aca="true" t="shared" si="4" ref="J72:J80">(I72/$I$81)*$C$117</f>
        <v>4374629.514727974</v>
      </c>
      <c r="K72" s="19">
        <f>Rooms!E13</f>
        <v>27307689.08</v>
      </c>
      <c r="L72" s="19">
        <f aca="true" t="shared" si="5" ref="L72:L80">(K72/$K$81)*$E$117</f>
        <v>4692620.8750984175</v>
      </c>
      <c r="M72" s="1"/>
      <c r="N72" s="1"/>
      <c r="O72" s="1"/>
    </row>
    <row r="73" spans="1:15" ht="12.75">
      <c r="A73" s="1" t="s">
        <v>173</v>
      </c>
      <c r="B73" s="1"/>
      <c r="C73" s="19">
        <v>92751</v>
      </c>
      <c r="D73" s="19"/>
      <c r="E73" s="19">
        <v>107849</v>
      </c>
      <c r="F73" s="1"/>
      <c r="G73" s="1"/>
      <c r="H73" s="1" t="s">
        <v>174</v>
      </c>
      <c r="I73" s="19">
        <f>F_B!D46</f>
        <v>6647321</v>
      </c>
      <c r="J73" s="19">
        <f t="shared" si="4"/>
        <v>1073392.7585488579</v>
      </c>
      <c r="K73" s="19">
        <f>F_B!D9</f>
        <v>6513192</v>
      </c>
      <c r="L73" s="19">
        <f t="shared" si="5"/>
        <v>1119243.0327291545</v>
      </c>
      <c r="M73" s="1"/>
      <c r="N73" s="1"/>
      <c r="O73" s="1"/>
    </row>
    <row r="74" spans="1:15" ht="12.75">
      <c r="A74" s="1" t="s">
        <v>175</v>
      </c>
      <c r="B74" s="1"/>
      <c r="C74" s="19">
        <v>28621</v>
      </c>
      <c r="D74" s="19"/>
      <c r="E74" s="19">
        <v>32865</v>
      </c>
      <c r="F74" s="1"/>
      <c r="G74" s="1"/>
      <c r="H74" s="1" t="s">
        <v>48</v>
      </c>
      <c r="I74" s="19">
        <f>F_B!E46</f>
        <v>1412200</v>
      </c>
      <c r="J74" s="19">
        <f t="shared" si="4"/>
        <v>228038.52162738898</v>
      </c>
      <c r="K74" s="19">
        <f>F_B!E9</f>
        <v>1473296</v>
      </c>
      <c r="L74" s="19">
        <f t="shared" si="5"/>
        <v>253174.8308890222</v>
      </c>
      <c r="M74" s="1"/>
      <c r="N74" s="1"/>
      <c r="O74" s="1"/>
    </row>
    <row r="75" spans="1:15" ht="12.75">
      <c r="A75" s="1" t="s">
        <v>176</v>
      </c>
      <c r="B75" s="1"/>
      <c r="C75" s="19">
        <v>39744</v>
      </c>
      <c r="D75" s="19"/>
      <c r="E75" s="19">
        <v>46543</v>
      </c>
      <c r="F75" s="1"/>
      <c r="G75" s="1"/>
      <c r="H75" s="1" t="s">
        <v>177</v>
      </c>
      <c r="I75" s="19">
        <f>F_B!F46</f>
        <v>534408</v>
      </c>
      <c r="J75" s="19">
        <f t="shared" si="4"/>
        <v>86294.86635451755</v>
      </c>
      <c r="K75" s="19">
        <f>F_B!F9</f>
        <v>552297</v>
      </c>
      <c r="L75" s="19">
        <f t="shared" si="5"/>
        <v>94908.08335562867</v>
      </c>
      <c r="M75" s="1"/>
      <c r="N75" s="1"/>
      <c r="O75" s="1"/>
    </row>
    <row r="76" spans="1:15" ht="12.75">
      <c r="A76" s="1" t="s">
        <v>178</v>
      </c>
      <c r="B76" s="1"/>
      <c r="C76" s="19">
        <v>9620</v>
      </c>
      <c r="D76" s="19"/>
      <c r="E76" s="19">
        <v>10242</v>
      </c>
      <c r="F76" s="1"/>
      <c r="G76" s="1"/>
      <c r="H76" s="1" t="s">
        <v>50</v>
      </c>
      <c r="I76" s="19">
        <f>F_B!G46</f>
        <v>523597</v>
      </c>
      <c r="J76" s="19">
        <f t="shared" si="4"/>
        <v>84549.13313166406</v>
      </c>
      <c r="K76" s="19">
        <f>F_B!G9</f>
        <v>541735</v>
      </c>
      <c r="L76" s="19">
        <f t="shared" si="5"/>
        <v>93093.08313581551</v>
      </c>
      <c r="M76" s="1"/>
      <c r="N76" s="1"/>
      <c r="O76" s="1"/>
    </row>
    <row r="77" spans="1:15" ht="12.75">
      <c r="A77" s="1" t="s">
        <v>179</v>
      </c>
      <c r="B77" s="1"/>
      <c r="C77" s="19">
        <v>730042</v>
      </c>
      <c r="D77" s="19"/>
      <c r="E77" s="19">
        <v>728359</v>
      </c>
      <c r="F77" s="1"/>
      <c r="G77" s="1"/>
      <c r="H77" s="1" t="s">
        <v>51</v>
      </c>
      <c r="I77" s="19">
        <f>F_B!H46</f>
        <v>263089</v>
      </c>
      <c r="J77" s="19">
        <f t="shared" si="4"/>
        <v>42482.953276043154</v>
      </c>
      <c r="K77" s="19">
        <f>F_B!H9</f>
        <v>274522</v>
      </c>
      <c r="L77" s="19">
        <f t="shared" si="5"/>
        <v>47174.5398924019</v>
      </c>
      <c r="M77" s="1"/>
      <c r="N77" s="1"/>
      <c r="O77" s="1"/>
    </row>
    <row r="78" spans="1:15" ht="12.75">
      <c r="A78" s="1" t="s">
        <v>180</v>
      </c>
      <c r="B78" s="1"/>
      <c r="C78" s="19">
        <v>19733</v>
      </c>
      <c r="D78" s="19"/>
      <c r="E78" s="19">
        <v>18946</v>
      </c>
      <c r="F78" s="1"/>
      <c r="G78" s="1"/>
      <c r="H78" s="1" t="s">
        <v>5</v>
      </c>
      <c r="I78" s="19">
        <f>Other!C13</f>
        <v>930804</v>
      </c>
      <c r="J78" s="19">
        <f t="shared" si="4"/>
        <v>150303.90035749905</v>
      </c>
      <c r="K78" s="19">
        <f>Other!E13</f>
        <v>842483</v>
      </c>
      <c r="L78" s="19">
        <f t="shared" si="5"/>
        <v>144774.3637747446</v>
      </c>
      <c r="M78" s="1"/>
      <c r="N78" s="1"/>
      <c r="O78" s="1"/>
    </row>
    <row r="79" spans="1:15" ht="12.75">
      <c r="A79" s="1" t="s">
        <v>181</v>
      </c>
      <c r="B79" s="1"/>
      <c r="C79" s="19">
        <v>62390</v>
      </c>
      <c r="D79" s="19"/>
      <c r="E79" s="19">
        <v>53421</v>
      </c>
      <c r="F79" s="1"/>
      <c r="G79" s="1"/>
      <c r="H79" s="1" t="s">
        <v>6</v>
      </c>
      <c r="I79" s="19">
        <f>Other!C29</f>
        <v>1333431</v>
      </c>
      <c r="J79" s="19">
        <f t="shared" si="4"/>
        <v>215319.10064589357</v>
      </c>
      <c r="K79" s="19">
        <f>Other!E29</f>
        <v>1192332</v>
      </c>
      <c r="L79" s="19">
        <f t="shared" si="5"/>
        <v>204893.28177336368</v>
      </c>
      <c r="M79" s="1"/>
      <c r="N79" s="1"/>
      <c r="O79" s="1"/>
    </row>
    <row r="80" spans="1:15" ht="12.75">
      <c r="A80" s="1" t="s">
        <v>79</v>
      </c>
      <c r="B80" s="1"/>
      <c r="C80" s="19">
        <v>4791</v>
      </c>
      <c r="D80" s="19"/>
      <c r="E80" s="19">
        <v>4817</v>
      </c>
      <c r="F80" s="1"/>
      <c r="G80" s="1"/>
      <c r="H80" s="1" t="s">
        <v>7</v>
      </c>
      <c r="I80" s="13">
        <f>Other!C61</f>
        <v>507386</v>
      </c>
      <c r="J80" s="13">
        <f t="shared" si="4"/>
        <v>81931.42142361874</v>
      </c>
      <c r="K80" s="13">
        <f>Other!E61</f>
        <v>479338</v>
      </c>
      <c r="L80" s="13">
        <f t="shared" si="5"/>
        <v>82370.6282299566</v>
      </c>
      <c r="M80" s="1"/>
      <c r="N80" s="1"/>
      <c r="O80" s="1"/>
    </row>
    <row r="81" spans="1:15" ht="12.75">
      <c r="A81" s="1" t="s">
        <v>182</v>
      </c>
      <c r="B81" s="1"/>
      <c r="C81" s="19">
        <v>49020</v>
      </c>
      <c r="D81" s="19"/>
      <c r="E81" s="19">
        <v>49716</v>
      </c>
      <c r="F81" s="1"/>
      <c r="G81" s="1"/>
      <c r="H81" s="1"/>
      <c r="I81" s="19">
        <f>SUM(I72:I80)</f>
        <v>39243500.04</v>
      </c>
      <c r="J81" s="19">
        <f>SUM(J72:J80)</f>
        <v>6336942.170093456</v>
      </c>
      <c r="K81" s="19">
        <f>SUM(K72:K80)</f>
        <v>39176884.08</v>
      </c>
      <c r="L81" s="19">
        <f>SUM(L72:L80)</f>
        <v>6732252.718878504</v>
      </c>
      <c r="M81" s="1"/>
      <c r="N81" s="1"/>
      <c r="O81" s="1"/>
    </row>
    <row r="82" spans="1:15" ht="12.75">
      <c r="A82" s="1" t="s">
        <v>183</v>
      </c>
      <c r="B82" s="1"/>
      <c r="C82" s="19">
        <v>158732</v>
      </c>
      <c r="D82" s="19"/>
      <c r="E82" s="19">
        <v>169471</v>
      </c>
      <c r="F82" s="1"/>
      <c r="G82" s="1"/>
      <c r="H82" s="1"/>
      <c r="I82" s="19"/>
      <c r="J82" s="19"/>
      <c r="K82" s="19"/>
      <c r="L82" s="1"/>
      <c r="M82" s="1"/>
      <c r="N82" s="1"/>
      <c r="O82" s="1"/>
    </row>
    <row r="83" spans="1:15" ht="12.75">
      <c r="A83" s="1" t="s">
        <v>32</v>
      </c>
      <c r="B83" s="1"/>
      <c r="C83" s="19">
        <v>20745</v>
      </c>
      <c r="D83" s="19"/>
      <c r="E83" s="19">
        <v>21762</v>
      </c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2.75">
      <c r="A84" s="1" t="s">
        <v>5</v>
      </c>
      <c r="B84" s="1"/>
      <c r="C84" s="19">
        <v>37028</v>
      </c>
      <c r="D84" s="19"/>
      <c r="E84" s="19">
        <v>38755</v>
      </c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2.75">
      <c r="A85" s="1" t="s">
        <v>184</v>
      </c>
      <c r="B85" s="1"/>
      <c r="C85" s="19">
        <v>20941</v>
      </c>
      <c r="D85" s="19"/>
      <c r="E85" s="19">
        <v>22970</v>
      </c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2.75">
      <c r="A86" s="1" t="s">
        <v>35</v>
      </c>
      <c r="B86" s="1"/>
      <c r="C86" s="13">
        <v>15302</v>
      </c>
      <c r="D86" s="13"/>
      <c r="E86" s="13">
        <v>15739</v>
      </c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2.75">
      <c r="A87" s="1"/>
      <c r="B87" s="1"/>
      <c r="C87" s="19">
        <f>SUM(C71:C86)</f>
        <v>3117295</v>
      </c>
      <c r="D87" s="19"/>
      <c r="E87" s="19">
        <f>SUM(E71:E86)</f>
        <v>3249625</v>
      </c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2.75">
      <c r="A88" s="1" t="s">
        <v>83</v>
      </c>
      <c r="B88" s="1"/>
      <c r="C88" s="13">
        <f>L32</f>
        <v>36424.76261682243</v>
      </c>
      <c r="D88" s="13"/>
      <c r="E88" s="13">
        <f>M32</f>
        <v>38509.99526479751</v>
      </c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2.75">
      <c r="A89" s="1"/>
      <c r="B89" s="1"/>
      <c r="C89" s="19">
        <f>C87+C88</f>
        <v>3153719.7626168225</v>
      </c>
      <c r="D89" s="19"/>
      <c r="E89" s="19">
        <f>E87+E88</f>
        <v>3288134.9952647975</v>
      </c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2.75">
      <c r="A90" s="1"/>
      <c r="B90" s="1"/>
      <c r="C90" s="19"/>
      <c r="D90" s="19"/>
      <c r="E90" s="19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2.75">
      <c r="A91" s="18" t="s">
        <v>185</v>
      </c>
      <c r="B91" s="1"/>
      <c r="C91" s="19"/>
      <c r="D91" s="19"/>
      <c r="E91" s="19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2.75">
      <c r="A92" s="1" t="s">
        <v>22</v>
      </c>
      <c r="B92" s="1"/>
      <c r="C92" s="19">
        <v>2022851</v>
      </c>
      <c r="D92" s="19"/>
      <c r="E92" s="19">
        <v>2112236</v>
      </c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2.75">
      <c r="A93" s="1" t="s">
        <v>176</v>
      </c>
      <c r="B93" s="1"/>
      <c r="C93" s="19">
        <v>119573</v>
      </c>
      <c r="D93" s="19"/>
      <c r="E93" s="19">
        <v>123964</v>
      </c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2.75">
      <c r="A94" s="1" t="s">
        <v>186</v>
      </c>
      <c r="B94" s="1"/>
      <c r="C94" s="19">
        <v>37519</v>
      </c>
      <c r="D94" s="19"/>
      <c r="E94" s="19">
        <v>33892</v>
      </c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2.75">
      <c r="A95" s="1" t="s">
        <v>180</v>
      </c>
      <c r="B95" s="1"/>
      <c r="C95" s="19">
        <v>47620</v>
      </c>
      <c r="D95" s="19"/>
      <c r="E95" s="19">
        <v>50035</v>
      </c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2.75">
      <c r="A96" s="1" t="s">
        <v>25</v>
      </c>
      <c r="B96" s="1"/>
      <c r="C96" s="19">
        <v>42170</v>
      </c>
      <c r="D96" s="19"/>
      <c r="E96" s="19">
        <v>50738</v>
      </c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2.75">
      <c r="A97" s="1" t="s">
        <v>187</v>
      </c>
      <c r="B97" s="1"/>
      <c r="C97" s="19">
        <v>183982</v>
      </c>
      <c r="D97" s="19"/>
      <c r="E97" s="19">
        <v>305632</v>
      </c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2.75">
      <c r="A98" s="1" t="s">
        <v>188</v>
      </c>
      <c r="B98" s="1"/>
      <c r="C98" s="19">
        <v>21815</v>
      </c>
      <c r="D98" s="19"/>
      <c r="E98" s="19">
        <v>22719</v>
      </c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2.75">
      <c r="A99" s="1" t="s">
        <v>189</v>
      </c>
      <c r="B99" s="1"/>
      <c r="C99" s="19">
        <v>17833</v>
      </c>
      <c r="D99" s="19"/>
      <c r="E99" s="19">
        <v>16407</v>
      </c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2.75">
      <c r="A100" s="1" t="s">
        <v>190</v>
      </c>
      <c r="B100" s="1"/>
      <c r="C100" s="19">
        <v>169947</v>
      </c>
      <c r="D100" s="19"/>
      <c r="E100" s="19">
        <v>188605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2.75">
      <c r="A101" s="1" t="s">
        <v>32</v>
      </c>
      <c r="B101" s="1"/>
      <c r="C101" s="19">
        <v>19851</v>
      </c>
      <c r="D101" s="19"/>
      <c r="E101" s="19">
        <v>20048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2.75">
      <c r="A102" s="1" t="s">
        <v>191</v>
      </c>
      <c r="B102" s="1"/>
      <c r="C102" s="19">
        <v>43862</v>
      </c>
      <c r="D102" s="19"/>
      <c r="E102" s="19">
        <v>45883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2.75">
      <c r="A103" s="1" t="s">
        <v>192</v>
      </c>
      <c r="B103" s="1"/>
      <c r="C103" s="19">
        <v>132971</v>
      </c>
      <c r="D103" s="19"/>
      <c r="E103" s="19">
        <v>141076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2.75">
      <c r="A104" s="1" t="s">
        <v>34</v>
      </c>
      <c r="B104" s="1"/>
      <c r="C104" s="19">
        <v>2692</v>
      </c>
      <c r="D104" s="19"/>
      <c r="E104" s="19">
        <v>2816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2.75">
      <c r="A105" s="1" t="s">
        <v>35</v>
      </c>
      <c r="B105" s="1"/>
      <c r="C105" s="13">
        <v>8206</v>
      </c>
      <c r="D105" s="13"/>
      <c r="E105" s="13">
        <v>8513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2.75">
      <c r="A106" s="1"/>
      <c r="B106" s="1"/>
      <c r="C106" s="19">
        <f>SUM(C92:C105)</f>
        <v>2870892</v>
      </c>
      <c r="D106" s="19"/>
      <c r="E106" s="19">
        <f>SUM(E92:E105)</f>
        <v>3122564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2.75">
      <c r="A107" s="1" t="s">
        <v>83</v>
      </c>
      <c r="B107" s="1"/>
      <c r="C107" s="13">
        <f>L33+L42</f>
        <v>25662.90093457944</v>
      </c>
      <c r="D107" s="13"/>
      <c r="E107" s="13">
        <f>M33+M42</f>
        <v>27132.04211838006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2.75">
      <c r="A108" s="1"/>
      <c r="B108" s="1"/>
      <c r="C108" s="19">
        <f>C106+C107</f>
        <v>2896554.9009345793</v>
      </c>
      <c r="D108" s="19"/>
      <c r="E108" s="19">
        <f>E106+E107</f>
        <v>3149696.04211838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2.75">
      <c r="A109" s="1"/>
      <c r="B109" s="1"/>
      <c r="C109" s="19"/>
      <c r="D109" s="19"/>
      <c r="E109" s="19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2.75">
      <c r="A110" s="18" t="s">
        <v>193</v>
      </c>
      <c r="B110" s="1"/>
      <c r="C110" s="19"/>
      <c r="D110" s="19"/>
      <c r="E110" s="19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2.75">
      <c r="A111" s="1" t="s">
        <v>22</v>
      </c>
      <c r="B111" s="1"/>
      <c r="C111" s="19">
        <v>280612</v>
      </c>
      <c r="D111" s="19"/>
      <c r="E111" s="19">
        <v>288114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2.75">
      <c r="A112" s="1" t="s">
        <v>32</v>
      </c>
      <c r="B112" s="1"/>
      <c r="C112" s="13">
        <v>3572</v>
      </c>
      <c r="D112" s="13"/>
      <c r="E112" s="13">
        <v>3682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2.75">
      <c r="A113" s="1"/>
      <c r="B113" s="1"/>
      <c r="C113" s="19">
        <f>SUM(C111:C112)</f>
        <v>284184</v>
      </c>
      <c r="D113" s="19"/>
      <c r="E113" s="19">
        <f>SUM(E111:E112)</f>
        <v>291796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2.75">
      <c r="A114" s="1" t="s">
        <v>83</v>
      </c>
      <c r="B114" s="1"/>
      <c r="C114" s="13">
        <f>L44</f>
        <v>2483.5065420560745</v>
      </c>
      <c r="D114" s="18"/>
      <c r="E114" s="13">
        <f>M44</f>
        <v>2625.6814953271028</v>
      </c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2.75">
      <c r="A115" s="1"/>
      <c r="B115" s="1"/>
      <c r="C115" s="19">
        <f>C113+C114</f>
        <v>286667.5065420561</v>
      </c>
      <c r="D115" s="1"/>
      <c r="E115" s="19">
        <f>E113+E114</f>
        <v>294421.6814953271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2.75">
      <c r="A117" s="1" t="s">
        <v>194</v>
      </c>
      <c r="B117" s="1"/>
      <c r="C117" s="20">
        <f>C89+C108+C115</f>
        <v>6336942.170093457</v>
      </c>
      <c r="D117" s="23"/>
      <c r="E117" s="20">
        <f>E89+E108+E115</f>
        <v>6732252.718878505</v>
      </c>
      <c r="F117" s="18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2.75">
      <c r="A120" s="18" t="s">
        <v>195</v>
      </c>
      <c r="B120" s="1"/>
      <c r="C120" s="19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2.75">
      <c r="A121" s="1"/>
      <c r="B121" s="1"/>
      <c r="C121" s="19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2.75">
      <c r="A122" s="18" t="s">
        <v>121</v>
      </c>
      <c r="B122" s="1"/>
      <c r="C122" s="19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2.75">
      <c r="A123" s="1" t="s">
        <v>22</v>
      </c>
      <c r="B123" s="1"/>
      <c r="C123" s="19">
        <v>596029</v>
      </c>
      <c r="D123" s="1"/>
      <c r="E123" s="19">
        <v>690480</v>
      </c>
      <c r="F123" s="1"/>
      <c r="G123" s="1"/>
      <c r="H123" s="19"/>
      <c r="I123" s="1"/>
      <c r="J123" s="1"/>
      <c r="K123" s="1"/>
      <c r="L123" s="1"/>
      <c r="M123" s="1"/>
      <c r="N123" s="1"/>
      <c r="O123" s="1"/>
    </row>
    <row r="124" spans="1:15" ht="12.75">
      <c r="A124" s="1" t="s">
        <v>32</v>
      </c>
      <c r="B124" s="1"/>
      <c r="C124" s="19">
        <v>19690</v>
      </c>
      <c r="D124" s="1"/>
      <c r="E124" s="19">
        <v>20772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2.75">
      <c r="A125" s="1" t="s">
        <v>34</v>
      </c>
      <c r="B125" s="1"/>
      <c r="C125" s="13">
        <v>6009</v>
      </c>
      <c r="D125" s="1"/>
      <c r="E125" s="13">
        <v>6411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2.75">
      <c r="A126" s="1" t="s">
        <v>196</v>
      </c>
      <c r="B126" s="1"/>
      <c r="C126" s="13">
        <f>L40</f>
        <v>14073.203738317758</v>
      </c>
      <c r="D126" s="1"/>
      <c r="E126" s="13">
        <f>M40</f>
        <v>14878.861806853582</v>
      </c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2.75">
      <c r="A127" s="1"/>
      <c r="B127" s="1"/>
      <c r="C127" s="20">
        <f>SUM(C123:C126)</f>
        <v>635801.2037383177</v>
      </c>
      <c r="D127" s="1"/>
      <c r="E127" s="20">
        <f>SUM(E123:E126)</f>
        <v>732541.8618068536</v>
      </c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2.75">
      <c r="A128" s="1"/>
      <c r="B128" s="1"/>
      <c r="C128" s="19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2.75">
      <c r="A129" s="18" t="s">
        <v>197</v>
      </c>
      <c r="B129" s="1"/>
      <c r="C129" s="19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2.75">
      <c r="A130" s="1" t="s">
        <v>198</v>
      </c>
      <c r="B130" s="1"/>
      <c r="C130" s="19">
        <v>79186</v>
      </c>
      <c r="D130" s="1"/>
      <c r="E130" s="19">
        <v>79123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2.75">
      <c r="A131" s="1" t="s">
        <v>130</v>
      </c>
      <c r="B131" s="1"/>
      <c r="C131" s="13">
        <v>556615</v>
      </c>
      <c r="D131" s="1"/>
      <c r="E131" s="13">
        <v>653419</v>
      </c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2.75">
      <c r="A132" s="1"/>
      <c r="B132" s="1"/>
      <c r="C132" s="20">
        <f>SUM(C130:C131)</f>
        <v>635801</v>
      </c>
      <c r="D132" s="1"/>
      <c r="E132" s="20">
        <f>SUM(E130:E131)</f>
        <v>732542</v>
      </c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</sheetData>
  <sheetProtection/>
  <printOptions/>
  <pageMargins left="0.75" right="0.75" top="1" bottom="1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34">
      <selection activeCell="K49" sqref="K49"/>
    </sheetView>
  </sheetViews>
  <sheetFormatPr defaultColWidth="9.140625" defaultRowHeight="12.75"/>
  <cols>
    <col min="1" max="1" width="4.57421875" style="0" customWidth="1"/>
    <col min="2" max="2" width="20.421875" style="0" customWidth="1"/>
    <col min="3" max="3" width="3.7109375" style="0" customWidth="1"/>
    <col min="4" max="4" width="12.28125" style="0" customWidth="1"/>
    <col min="5" max="5" width="13.421875" style="0" customWidth="1"/>
    <col min="6" max="6" width="12.28125" style="0" customWidth="1"/>
    <col min="7" max="7" width="13.28125" style="0" customWidth="1"/>
    <col min="8" max="8" width="4.140625" style="0" customWidth="1"/>
    <col min="9" max="9" width="13.00390625" style="0" customWidth="1"/>
    <col min="10" max="10" width="4.421875" style="0" customWidth="1"/>
    <col min="12" max="12" width="10.140625" style="0" customWidth="1"/>
  </cols>
  <sheetData>
    <row r="1" spans="1:15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>
      <c r="A2" s="1" t="s">
        <v>199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1"/>
      <c r="B3" s="1"/>
      <c r="C3" s="1"/>
      <c r="D3" s="1"/>
      <c r="E3" s="1"/>
      <c r="F3" s="1"/>
      <c r="G3" s="1"/>
      <c r="H3" s="1"/>
      <c r="I3" s="24" t="s">
        <v>200</v>
      </c>
      <c r="J3" s="24"/>
      <c r="K3" s="1"/>
      <c r="L3" s="1"/>
      <c r="M3" s="1"/>
      <c r="N3" s="1"/>
      <c r="O3" s="1"/>
    </row>
    <row r="4" spans="1:15" ht="12.75">
      <c r="A4" s="1"/>
      <c r="B4" s="18" t="s">
        <v>201</v>
      </c>
      <c r="C4" s="1"/>
      <c r="D4" s="1"/>
      <c r="E4" s="17">
        <v>2005</v>
      </c>
      <c r="F4" s="17"/>
      <c r="G4" s="17">
        <v>2006</v>
      </c>
      <c r="H4" s="17"/>
      <c r="I4" s="17" t="s">
        <v>202</v>
      </c>
      <c r="J4" s="17"/>
      <c r="K4" s="18" t="s">
        <v>203</v>
      </c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s="1"/>
      <c r="B6" s="1" t="s">
        <v>204</v>
      </c>
      <c r="C6" s="1"/>
      <c r="D6" s="1"/>
      <c r="E6" s="1"/>
      <c r="F6" s="1"/>
      <c r="G6" s="1"/>
      <c r="H6" s="1"/>
      <c r="I6" s="1">
        <v>1.1</v>
      </c>
      <c r="J6" s="1"/>
      <c r="K6" s="1" t="s">
        <v>205</v>
      </c>
      <c r="L6" s="1"/>
      <c r="M6" s="1"/>
      <c r="N6" s="1"/>
      <c r="O6" s="1"/>
    </row>
    <row r="7" spans="1:15" ht="12.75">
      <c r="A7" s="1"/>
      <c r="B7" s="1" t="s">
        <v>206</v>
      </c>
      <c r="C7" s="1"/>
      <c r="D7" s="19">
        <v>24498</v>
      </c>
      <c r="E7" s="1"/>
      <c r="F7" s="19">
        <v>38768</v>
      </c>
      <c r="G7" s="1"/>
      <c r="H7" s="1"/>
      <c r="I7" s="1"/>
      <c r="J7" s="1"/>
      <c r="K7" s="1"/>
      <c r="L7" s="1"/>
      <c r="M7" s="1"/>
      <c r="N7" s="1"/>
      <c r="O7" s="1"/>
    </row>
    <row r="8" spans="1:15" ht="12.75">
      <c r="A8" s="1"/>
      <c r="B8" s="1" t="s">
        <v>207</v>
      </c>
      <c r="C8" s="1"/>
      <c r="D8" s="25">
        <v>82</v>
      </c>
      <c r="E8" s="19">
        <f>D7*D8</f>
        <v>2008836</v>
      </c>
      <c r="F8" s="25">
        <v>70</v>
      </c>
      <c r="G8" s="19">
        <f>F7*F8</f>
        <v>2713760</v>
      </c>
      <c r="H8" s="19"/>
      <c r="I8" s="1"/>
      <c r="J8" s="1"/>
      <c r="K8" s="1"/>
      <c r="L8" s="1"/>
      <c r="M8" s="1"/>
      <c r="N8" s="1"/>
      <c r="O8" s="1"/>
    </row>
    <row r="9" spans="1:15" ht="12.75">
      <c r="A9" s="1"/>
      <c r="B9" s="1" t="s">
        <v>208</v>
      </c>
      <c r="C9" s="1"/>
      <c r="D9" s="25"/>
      <c r="E9" s="19"/>
      <c r="F9" s="25"/>
      <c r="G9" s="19"/>
      <c r="H9" s="19"/>
      <c r="I9" s="1">
        <v>2.4</v>
      </c>
      <c r="J9" s="1"/>
      <c r="K9" s="1" t="s">
        <v>209</v>
      </c>
      <c r="L9" s="1"/>
      <c r="M9" s="1"/>
      <c r="N9" s="1"/>
      <c r="O9" s="1"/>
    </row>
    <row r="10" spans="1:15" ht="12.75">
      <c r="A10" s="1"/>
      <c r="B10" s="1" t="s">
        <v>206</v>
      </c>
      <c r="C10" s="1"/>
      <c r="D10" s="19">
        <v>44487</v>
      </c>
      <c r="E10" s="19"/>
      <c r="F10" s="19">
        <v>41998</v>
      </c>
      <c r="G10" s="19"/>
      <c r="H10" s="19"/>
      <c r="I10" s="1"/>
      <c r="J10" s="1"/>
      <c r="K10" s="1"/>
      <c r="L10" s="1"/>
      <c r="M10" s="1"/>
      <c r="N10" s="1"/>
      <c r="O10" s="1"/>
    </row>
    <row r="11" spans="1:15" ht="12.75">
      <c r="A11" s="1"/>
      <c r="B11" s="1" t="s">
        <v>207</v>
      </c>
      <c r="C11" s="1"/>
      <c r="D11" s="25">
        <v>143.12</v>
      </c>
      <c r="E11" s="19">
        <f>D10*D11</f>
        <v>6366979.44</v>
      </c>
      <c r="F11" s="25">
        <v>143.4</v>
      </c>
      <c r="G11" s="19">
        <f>F10*F11</f>
        <v>6022513.2</v>
      </c>
      <c r="H11" s="19"/>
      <c r="I11" s="1"/>
      <c r="J11" s="1"/>
      <c r="K11" s="1"/>
      <c r="L11" s="1"/>
      <c r="M11" s="1"/>
      <c r="N11" s="1"/>
      <c r="O11" s="1"/>
    </row>
    <row r="12" spans="1:15" ht="12.75">
      <c r="A12" s="1"/>
      <c r="B12" s="1" t="s">
        <v>210</v>
      </c>
      <c r="C12" s="1"/>
      <c r="D12" s="1"/>
      <c r="E12" s="19"/>
      <c r="F12" s="1"/>
      <c r="G12" s="19"/>
      <c r="H12" s="19"/>
      <c r="I12" s="1">
        <v>4.3</v>
      </c>
      <c r="J12" s="1"/>
      <c r="K12" s="1" t="s">
        <v>211</v>
      </c>
      <c r="L12" s="1"/>
      <c r="M12" s="1"/>
      <c r="N12" s="1"/>
      <c r="O12" s="1"/>
    </row>
    <row r="13" spans="1:15" ht="12.75">
      <c r="A13" s="1"/>
      <c r="B13" s="1" t="s">
        <v>206</v>
      </c>
      <c r="C13" s="1"/>
      <c r="D13" s="19">
        <v>70371</v>
      </c>
      <c r="E13" s="19"/>
      <c r="F13" s="19">
        <v>66408</v>
      </c>
      <c r="G13" s="19"/>
      <c r="H13" s="19"/>
      <c r="I13" s="1"/>
      <c r="J13" s="1"/>
      <c r="K13" s="1"/>
      <c r="L13" s="1"/>
      <c r="M13" s="1"/>
      <c r="N13" s="1"/>
      <c r="O13" s="1"/>
    </row>
    <row r="14" spans="1:15" ht="12.75">
      <c r="A14" s="1"/>
      <c r="B14" s="1" t="s">
        <v>207</v>
      </c>
      <c r="C14" s="1"/>
      <c r="D14" s="25">
        <v>175.1</v>
      </c>
      <c r="E14" s="19">
        <f>D13*D14</f>
        <v>12321962.1</v>
      </c>
      <c r="F14" s="25">
        <v>181.67</v>
      </c>
      <c r="G14" s="19">
        <f>F13*F14</f>
        <v>12064341.36</v>
      </c>
      <c r="H14" s="19"/>
      <c r="I14" s="1"/>
      <c r="J14" s="1"/>
      <c r="K14" s="1"/>
      <c r="L14" s="1"/>
      <c r="M14" s="1"/>
      <c r="N14" s="1"/>
      <c r="O14" s="1"/>
    </row>
    <row r="15" spans="1:15" ht="12.75">
      <c r="A15" s="1"/>
      <c r="B15" s="1" t="s">
        <v>212</v>
      </c>
      <c r="C15" s="1"/>
      <c r="D15" s="1"/>
      <c r="E15" s="19"/>
      <c r="F15" s="1"/>
      <c r="G15" s="19"/>
      <c r="H15" s="19"/>
      <c r="I15" s="1">
        <v>3.1</v>
      </c>
      <c r="J15" s="1"/>
      <c r="K15" s="1" t="s">
        <v>213</v>
      </c>
      <c r="L15" s="1"/>
      <c r="M15" s="1"/>
      <c r="N15" s="1"/>
      <c r="O15" s="1"/>
    </row>
    <row r="16" spans="1:15" ht="12.75">
      <c r="A16" s="1"/>
      <c r="B16" s="1" t="s">
        <v>206</v>
      </c>
      <c r="C16" s="1"/>
      <c r="D16" s="19">
        <v>32209</v>
      </c>
      <c r="E16" s="19"/>
      <c r="F16" s="19">
        <v>32306</v>
      </c>
      <c r="G16" s="19"/>
      <c r="H16" s="19"/>
      <c r="I16" s="1"/>
      <c r="J16" s="1"/>
      <c r="K16" s="1" t="s">
        <v>214</v>
      </c>
      <c r="L16" s="1"/>
      <c r="M16" s="1"/>
      <c r="N16" s="1"/>
      <c r="O16" s="1"/>
    </row>
    <row r="17" spans="1:15" ht="12.75">
      <c r="A17" s="1"/>
      <c r="B17" s="1" t="s">
        <v>207</v>
      </c>
      <c r="C17" s="1"/>
      <c r="D17" s="25">
        <v>198.5</v>
      </c>
      <c r="E17" s="19">
        <f>D16*D17</f>
        <v>6393486.5</v>
      </c>
      <c r="F17" s="25">
        <v>201.42</v>
      </c>
      <c r="G17" s="19">
        <f>F16*F17</f>
        <v>6507074.52</v>
      </c>
      <c r="H17" s="19"/>
      <c r="I17" s="1"/>
      <c r="J17" s="1"/>
      <c r="K17" s="1"/>
      <c r="L17" s="1"/>
      <c r="M17" s="1"/>
      <c r="N17" s="1"/>
      <c r="O17" s="1"/>
    </row>
    <row r="18" spans="1:15" ht="12.75">
      <c r="A18" s="1"/>
      <c r="B18" s="1"/>
      <c r="C18" s="1"/>
      <c r="D18" s="1"/>
      <c r="E18" s="19"/>
      <c r="F18" s="1"/>
      <c r="G18" s="19"/>
      <c r="H18" s="19"/>
      <c r="I18" s="1"/>
      <c r="J18" s="1"/>
      <c r="K18" s="1"/>
      <c r="L18" s="1"/>
      <c r="M18" s="1"/>
      <c r="N18" s="1"/>
      <c r="O18" s="1"/>
    </row>
    <row r="19" spans="1:15" ht="12.75">
      <c r="A19" s="1"/>
      <c r="B19" s="1"/>
      <c r="C19" s="1"/>
      <c r="D19" s="1"/>
      <c r="E19" s="19">
        <f>E8+E11+E14+E17</f>
        <v>27091264.04</v>
      </c>
      <c r="F19" s="1"/>
      <c r="G19" s="19">
        <f>G8+G11+G14+G17</f>
        <v>27307689.08</v>
      </c>
      <c r="H19" s="19"/>
      <c r="I19" s="1"/>
      <c r="J19" s="1"/>
      <c r="K19" s="1"/>
      <c r="L19" s="1"/>
      <c r="M19" s="1"/>
      <c r="N19" s="1"/>
      <c r="O19" s="1"/>
    </row>
    <row r="20" spans="1:15" ht="12.75">
      <c r="A20" s="1"/>
      <c r="B20" s="1"/>
      <c r="C20" s="1"/>
      <c r="D20" s="1"/>
      <c r="E20" s="19"/>
      <c r="F20" s="1"/>
      <c r="G20" s="19"/>
      <c r="H20" s="19"/>
      <c r="I20" s="1"/>
      <c r="J20" s="1"/>
      <c r="K20" s="1"/>
      <c r="L20" s="19"/>
      <c r="M20" s="1"/>
      <c r="N20" s="1"/>
      <c r="O20" s="1"/>
    </row>
    <row r="21" spans="1:15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17">
        <v>2001</v>
      </c>
      <c r="E22" s="17">
        <v>2002</v>
      </c>
      <c r="F22" s="17">
        <v>2003</v>
      </c>
      <c r="G22" s="17">
        <v>2004</v>
      </c>
      <c r="H22" s="17"/>
      <c r="I22" s="1"/>
      <c r="J22" s="1"/>
      <c r="K22" s="1"/>
      <c r="L22" s="1"/>
      <c r="M22" s="1"/>
      <c r="N22" s="1"/>
      <c r="O22" s="1"/>
    </row>
    <row r="23" spans="1:15" ht="12.75">
      <c r="A23" s="1"/>
      <c r="B23" s="1" t="s">
        <v>3</v>
      </c>
      <c r="C23" s="1"/>
      <c r="D23" s="1">
        <v>720</v>
      </c>
      <c r="E23" s="1">
        <v>720</v>
      </c>
      <c r="F23" s="1">
        <v>720</v>
      </c>
      <c r="G23" s="1">
        <v>720</v>
      </c>
      <c r="H23" s="1"/>
      <c r="I23" s="1"/>
      <c r="J23" s="1"/>
      <c r="K23" s="1"/>
      <c r="L23" s="1"/>
      <c r="M23" s="1"/>
      <c r="N23" s="1"/>
      <c r="O23" s="1"/>
    </row>
    <row r="24" spans="1:15" ht="12.75">
      <c r="A24" s="1"/>
      <c r="B24" s="1" t="s">
        <v>17</v>
      </c>
      <c r="C24" s="1"/>
      <c r="D24" s="22">
        <v>0.731</v>
      </c>
      <c r="E24" s="22">
        <v>0.646</v>
      </c>
      <c r="F24" s="22">
        <v>0.6519</v>
      </c>
      <c r="G24" s="22">
        <v>0.6625</v>
      </c>
      <c r="H24" s="22"/>
      <c r="I24" s="1"/>
      <c r="J24" s="1"/>
      <c r="K24" s="1"/>
      <c r="L24" s="1"/>
      <c r="M24" s="1"/>
      <c r="N24" s="1"/>
      <c r="O24" s="1"/>
    </row>
    <row r="25" spans="1:15" ht="12.75">
      <c r="A25" s="1"/>
      <c r="B25" s="1" t="s">
        <v>215</v>
      </c>
      <c r="C25" s="1"/>
      <c r="D25" s="25">
        <v>180.03</v>
      </c>
      <c r="E25" s="25">
        <v>158.64</v>
      </c>
      <c r="F25" s="25">
        <v>157.91</v>
      </c>
      <c r="G25" s="25">
        <v>152.15</v>
      </c>
      <c r="H25" s="25"/>
      <c r="I25" s="1"/>
      <c r="J25" s="1"/>
      <c r="K25" s="1"/>
      <c r="L25" s="1"/>
      <c r="M25" s="1"/>
      <c r="N25" s="1"/>
      <c r="O25" s="1"/>
    </row>
    <row r="26" spans="1:15" ht="12.75">
      <c r="A26" s="1"/>
      <c r="B26" s="1" t="s">
        <v>20</v>
      </c>
      <c r="C26" s="1"/>
      <c r="D26" s="25">
        <f>D24*D25</f>
        <v>131.60193</v>
      </c>
      <c r="E26" s="25">
        <f>E24*E25</f>
        <v>102.48143999999999</v>
      </c>
      <c r="F26" s="25">
        <f>F24*F25</f>
        <v>102.941529</v>
      </c>
      <c r="G26" s="25">
        <f>G24*G25</f>
        <v>100.799375</v>
      </c>
      <c r="H26" s="25"/>
      <c r="I26" s="1"/>
      <c r="J26" s="1"/>
      <c r="K26" s="1"/>
      <c r="L26" s="1"/>
      <c r="M26" s="1"/>
      <c r="N26" s="1"/>
      <c r="O26" s="1"/>
    </row>
    <row r="27" spans="1:15" ht="12.75">
      <c r="A27" s="1"/>
      <c r="B27" s="1" t="s">
        <v>216</v>
      </c>
      <c r="C27" s="1"/>
      <c r="D27" s="19">
        <v>18800</v>
      </c>
      <c r="E27" s="19">
        <v>18800</v>
      </c>
      <c r="F27" s="19">
        <v>18800</v>
      </c>
      <c r="G27" s="19">
        <v>18800</v>
      </c>
      <c r="H27" s="19"/>
      <c r="I27" s="1"/>
      <c r="J27" s="1"/>
      <c r="K27" s="1"/>
      <c r="L27" s="1"/>
      <c r="M27" s="1"/>
      <c r="N27" s="1"/>
      <c r="O27" s="1"/>
    </row>
    <row r="28" spans="1:1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>
      <c r="A30" s="1"/>
      <c r="B30" s="18" t="s">
        <v>217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>
      <c r="A31" s="1"/>
      <c r="B31" s="1"/>
      <c r="C31" s="1"/>
      <c r="D31" s="17" t="s">
        <v>218</v>
      </c>
      <c r="E31" s="17" t="s">
        <v>219</v>
      </c>
      <c r="F31" s="17" t="s">
        <v>220</v>
      </c>
      <c r="G31" s="17" t="s">
        <v>221</v>
      </c>
      <c r="H31" s="17"/>
      <c r="I31" s="1"/>
      <c r="J31" s="1"/>
      <c r="K31" s="1"/>
      <c r="L31" s="1"/>
      <c r="M31" s="1"/>
      <c r="N31" s="1"/>
      <c r="O31" s="1"/>
    </row>
    <row r="32" spans="1:15" ht="12.75">
      <c r="A32" s="1"/>
      <c r="B32" s="1" t="s">
        <v>3</v>
      </c>
      <c r="C32" s="1"/>
      <c r="D32" s="1">
        <v>532</v>
      </c>
      <c r="E32" s="1">
        <v>646</v>
      </c>
      <c r="F32" s="1">
        <v>685</v>
      </c>
      <c r="G32" s="19">
        <v>1010</v>
      </c>
      <c r="H32" s="19"/>
      <c r="I32" s="1"/>
      <c r="J32" s="1"/>
      <c r="K32" s="1"/>
      <c r="L32" s="1"/>
      <c r="M32" s="1"/>
      <c r="N32" s="1"/>
      <c r="O32" s="1"/>
    </row>
    <row r="33" spans="1:15" ht="12.75">
      <c r="A33" s="1"/>
      <c r="B33" s="1" t="s">
        <v>17</v>
      </c>
      <c r="C33" s="1"/>
      <c r="D33" s="22">
        <v>0.654</v>
      </c>
      <c r="E33" s="22">
        <v>0.699</v>
      </c>
      <c r="F33" s="22">
        <v>0.705</v>
      </c>
      <c r="G33" s="22">
        <v>0.689</v>
      </c>
      <c r="H33" s="22"/>
      <c r="I33" s="1"/>
      <c r="J33" s="1"/>
      <c r="K33" s="1"/>
      <c r="L33" s="1"/>
      <c r="M33" s="1"/>
      <c r="N33" s="1"/>
      <c r="O33" s="1"/>
    </row>
    <row r="34" spans="1:15" ht="12.75">
      <c r="A34" s="1"/>
      <c r="B34" s="1" t="s">
        <v>215</v>
      </c>
      <c r="C34" s="1"/>
      <c r="D34" s="25">
        <v>175.9</v>
      </c>
      <c r="E34" s="25">
        <v>157.31</v>
      </c>
      <c r="F34" s="25">
        <v>162.42</v>
      </c>
      <c r="G34" s="25">
        <v>168.81</v>
      </c>
      <c r="H34" s="25"/>
      <c r="I34" s="1"/>
      <c r="J34" s="1"/>
      <c r="K34" s="1"/>
      <c r="L34" s="1"/>
      <c r="M34" s="1"/>
      <c r="N34" s="1"/>
      <c r="O34" s="1"/>
    </row>
    <row r="35" spans="1:15" ht="12.75">
      <c r="A35" s="1"/>
      <c r="B35" s="1" t="s">
        <v>20</v>
      </c>
      <c r="C35" s="1"/>
      <c r="D35" s="25">
        <f>D33*D34</f>
        <v>115.0386</v>
      </c>
      <c r="E35" s="25">
        <f>E33*E34</f>
        <v>109.95969</v>
      </c>
      <c r="F35" s="25">
        <f>F33*F34</f>
        <v>114.50609999999999</v>
      </c>
      <c r="G35" s="25">
        <f>G33*G34</f>
        <v>116.31008999999999</v>
      </c>
      <c r="H35" s="25"/>
      <c r="I35" s="1"/>
      <c r="J35" s="1"/>
      <c r="K35" s="1"/>
      <c r="L35" s="1"/>
      <c r="M35" s="1"/>
      <c r="N35" s="1"/>
      <c r="O35" s="1"/>
    </row>
    <row r="36" spans="1:15" ht="12.75">
      <c r="A36" s="1"/>
      <c r="B36" s="1" t="s">
        <v>216</v>
      </c>
      <c r="C36" s="1"/>
      <c r="D36" s="19">
        <v>15000</v>
      </c>
      <c r="E36" s="19">
        <v>40000</v>
      </c>
      <c r="F36" s="19">
        <v>28000</v>
      </c>
      <c r="G36" s="19">
        <v>55000</v>
      </c>
      <c r="H36" s="19"/>
      <c r="I36" s="1"/>
      <c r="J36" s="1"/>
      <c r="K36" s="1"/>
      <c r="L36" s="1"/>
      <c r="M36" s="1"/>
      <c r="N36" s="1"/>
      <c r="O36" s="1"/>
    </row>
    <row r="37" spans="1:1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"/>
      <c r="B39" s="18" t="s">
        <v>11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8">
        <v>2005</v>
      </c>
      <c r="E40" s="18"/>
      <c r="F40" s="18">
        <v>2006</v>
      </c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 t="s">
        <v>222</v>
      </c>
      <c r="C41" s="1"/>
      <c r="D41" s="19">
        <f>'Cost Centers'!I81*0.02</f>
        <v>784870.0008</v>
      </c>
      <c r="E41" s="1"/>
      <c r="F41" s="19">
        <f>'Cost Centers'!K81*0.02</f>
        <v>783537.6816</v>
      </c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 t="s">
        <v>223</v>
      </c>
      <c r="C42" s="1"/>
      <c r="D42" s="19">
        <v>30000</v>
      </c>
      <c r="E42" s="1"/>
      <c r="F42" s="19">
        <v>29750</v>
      </c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 t="s">
        <v>224</v>
      </c>
      <c r="C43" s="1"/>
      <c r="D43" s="19">
        <v>80000</v>
      </c>
      <c r="E43" s="1"/>
      <c r="F43" s="19">
        <v>80000</v>
      </c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 t="s">
        <v>225</v>
      </c>
      <c r="C44" s="1"/>
      <c r="D44" s="13">
        <v>67341</v>
      </c>
      <c r="E44" s="18"/>
      <c r="F44" s="13">
        <v>73506</v>
      </c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9">
        <f>SUM(D41:D44)</f>
        <v>962211.0008</v>
      </c>
      <c r="E45" s="19"/>
      <c r="F45" s="19">
        <f>SUM(F41:F44)</f>
        <v>966793.6816</v>
      </c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8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 t="s">
        <v>226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</sheetData>
  <sheetProtection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Samelson,Don</dc:creator>
  <cp:keywords/>
  <dc:description/>
  <cp:lastModifiedBy>cob</cp:lastModifiedBy>
  <dcterms:created xsi:type="dcterms:W3CDTF">2008-10-15T16:26:11Z</dcterms:created>
  <dcterms:modified xsi:type="dcterms:W3CDTF">2008-10-15T16:26:11Z</dcterms:modified>
  <cp:category/>
  <cp:version/>
  <cp:contentType/>
  <cp:contentStatus/>
</cp:coreProperties>
</file>