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01A301ED-CA07-4FA4-B719-0A8BB968BC9B}" xr6:coauthVersionLast="47" xr6:coauthVersionMax="47" xr10:uidLastSave="{00000000-0000-0000-0000-000000000000}"/>
  <bookViews>
    <workbookView xWindow="-120" yWindow="-120" windowWidth="20730" windowHeight="11160"/>
  </bookViews>
  <sheets>
    <sheet name="Part 1 Financial Information" sheetId="3" r:id="rId1"/>
    <sheet name="Part 2 Loan Amortization Sched" sheetId="4" r:id="rId2"/>
    <sheet name="Part 2 Chart" sheetId="5" r:id="rId3"/>
    <sheet name="Part 3 Data Report" sheetId="2" r:id="rId4"/>
    <sheet name="Regression Analysis" sheetId="6" r:id="rId5"/>
    <sheet name="Ely Analysis" sheetId="7" r:id="rId6"/>
    <sheet name="Part 4 Stock Data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1" l="1"/>
  <c r="M62" i="1"/>
  <c r="D62" i="1"/>
  <c r="L62" i="1"/>
  <c r="H62" i="1"/>
  <c r="F62" i="1"/>
  <c r="K62" i="1"/>
  <c r="J61" i="1"/>
  <c r="D61" i="1"/>
  <c r="K61" i="1"/>
  <c r="H61" i="1"/>
  <c r="L61" i="1"/>
  <c r="F61" i="1"/>
  <c r="J60" i="1"/>
  <c r="M60" i="1"/>
  <c r="D60" i="1"/>
  <c r="H60" i="1"/>
  <c r="L60" i="1"/>
  <c r="F60" i="1"/>
  <c r="K60" i="1"/>
  <c r="J59" i="1"/>
  <c r="D59" i="1"/>
  <c r="L59" i="1"/>
  <c r="M59" i="1"/>
  <c r="H59" i="1"/>
  <c r="F59" i="1"/>
  <c r="K59" i="1"/>
  <c r="J58" i="1"/>
  <c r="M58" i="1"/>
  <c r="D58" i="1"/>
  <c r="H58" i="1"/>
  <c r="L58" i="1"/>
  <c r="F58" i="1"/>
  <c r="K58" i="1"/>
  <c r="J57" i="1"/>
  <c r="M57" i="1"/>
  <c r="D57" i="1"/>
  <c r="H57" i="1"/>
  <c r="L57" i="1"/>
  <c r="F57" i="1"/>
  <c r="K57" i="1"/>
  <c r="J56" i="1"/>
  <c r="D56" i="1"/>
  <c r="K56" i="1"/>
  <c r="H56" i="1"/>
  <c r="F56" i="1"/>
  <c r="J55" i="1"/>
  <c r="D55" i="1"/>
  <c r="K55" i="1"/>
  <c r="L55" i="1"/>
  <c r="M55" i="1"/>
  <c r="H55" i="1"/>
  <c r="F55" i="1"/>
  <c r="J54" i="1"/>
  <c r="M54" i="1"/>
  <c r="D54" i="1"/>
  <c r="H54" i="1"/>
  <c r="L54" i="1"/>
  <c r="F54" i="1"/>
  <c r="K54" i="1"/>
  <c r="J53" i="1"/>
  <c r="M53" i="1"/>
  <c r="D53" i="1"/>
  <c r="H53" i="1"/>
  <c r="L53" i="1"/>
  <c r="F53" i="1"/>
  <c r="K53" i="1"/>
  <c r="J52" i="1"/>
  <c r="D52" i="1"/>
  <c r="L52" i="1"/>
  <c r="H52" i="1"/>
  <c r="F52" i="1"/>
  <c r="J51" i="1"/>
  <c r="M51" i="1"/>
  <c r="D51" i="1"/>
  <c r="H51" i="1"/>
  <c r="L51" i="1"/>
  <c r="F51" i="1"/>
  <c r="K51" i="1"/>
  <c r="J50" i="1"/>
  <c r="D50" i="1"/>
  <c r="L50" i="1"/>
  <c r="M50" i="1"/>
  <c r="H50" i="1"/>
  <c r="F50" i="1"/>
  <c r="J49" i="1"/>
  <c r="D49" i="1"/>
  <c r="K49" i="1"/>
  <c r="H49" i="1"/>
  <c r="L49" i="1"/>
  <c r="F49" i="1"/>
  <c r="J48" i="1"/>
  <c r="D48" i="1"/>
  <c r="H48" i="1"/>
  <c r="L48" i="1"/>
  <c r="F48" i="1"/>
  <c r="K48" i="1"/>
  <c r="J47" i="1"/>
  <c r="D47" i="1"/>
  <c r="H47" i="1"/>
  <c r="L47" i="1"/>
  <c r="F47" i="1"/>
  <c r="K47" i="1"/>
  <c r="J46" i="1"/>
  <c r="M46" i="1"/>
  <c r="D46" i="1"/>
  <c r="L46" i="1"/>
  <c r="H46" i="1"/>
  <c r="F46" i="1"/>
  <c r="K46" i="1"/>
  <c r="J45" i="1"/>
  <c r="D45" i="1"/>
  <c r="L45" i="1"/>
  <c r="H45" i="1"/>
  <c r="F45" i="1"/>
  <c r="J44" i="1"/>
  <c r="D44" i="1"/>
  <c r="K44" i="1"/>
  <c r="H44" i="1"/>
  <c r="L44" i="1"/>
  <c r="F44" i="1"/>
  <c r="J43" i="1"/>
  <c r="M43" i="1"/>
  <c r="D43" i="1"/>
  <c r="L43" i="1"/>
  <c r="H43" i="1"/>
  <c r="F43" i="1"/>
  <c r="K43" i="1"/>
  <c r="J42" i="1"/>
  <c r="D42" i="1"/>
  <c r="M42" i="1"/>
  <c r="H42" i="1"/>
  <c r="L42" i="1"/>
  <c r="F42" i="1"/>
  <c r="K42" i="1"/>
  <c r="J41" i="1"/>
  <c r="M41" i="1"/>
  <c r="D41" i="1"/>
  <c r="H41" i="1"/>
  <c r="L41" i="1"/>
  <c r="F41" i="1"/>
  <c r="K41" i="1"/>
  <c r="J40" i="1"/>
  <c r="M40" i="1"/>
  <c r="D40" i="1"/>
  <c r="H40" i="1"/>
  <c r="L40" i="1"/>
  <c r="F40" i="1"/>
  <c r="K40" i="1"/>
  <c r="J39" i="1"/>
  <c r="M39" i="1"/>
  <c r="D39" i="1"/>
  <c r="K39" i="1"/>
  <c r="L39" i="1"/>
  <c r="H39" i="1"/>
  <c r="F39" i="1"/>
  <c r="J38" i="1"/>
  <c r="D38" i="1"/>
  <c r="K38" i="1"/>
  <c r="M38" i="1"/>
  <c r="H38" i="1"/>
  <c r="L38" i="1"/>
  <c r="F38" i="1"/>
  <c r="J37" i="1"/>
  <c r="M37" i="1"/>
  <c r="D37" i="1"/>
  <c r="K37" i="1"/>
  <c r="H37" i="1"/>
  <c r="L37" i="1"/>
  <c r="F37" i="1"/>
  <c r="J36" i="1"/>
  <c r="D36" i="1"/>
  <c r="H36" i="1"/>
  <c r="L36" i="1"/>
  <c r="F36" i="1"/>
  <c r="K36" i="1"/>
  <c r="J35" i="1"/>
  <c r="M35" i="1"/>
  <c r="D35" i="1"/>
  <c r="H35" i="1"/>
  <c r="L35" i="1"/>
  <c r="F35" i="1"/>
  <c r="K35" i="1"/>
  <c r="J34" i="1"/>
  <c r="M34" i="1"/>
  <c r="D34" i="1"/>
  <c r="L34" i="1"/>
  <c r="H34" i="1"/>
  <c r="F34" i="1"/>
  <c r="K34" i="1"/>
  <c r="J33" i="1"/>
  <c r="D33" i="1"/>
  <c r="L33" i="1"/>
  <c r="H33" i="1"/>
  <c r="F33" i="1"/>
  <c r="J32" i="1"/>
  <c r="D32" i="1"/>
  <c r="K32" i="1"/>
  <c r="H32" i="1"/>
  <c r="L32" i="1"/>
  <c r="F32" i="1"/>
  <c r="J31" i="1"/>
  <c r="D31" i="1"/>
  <c r="L31" i="1"/>
  <c r="H31" i="1"/>
  <c r="F31" i="1"/>
  <c r="K31" i="1"/>
  <c r="J30" i="1"/>
  <c r="M30" i="1"/>
  <c r="D30" i="1"/>
  <c r="H30" i="1"/>
  <c r="L30" i="1"/>
  <c r="F30" i="1"/>
  <c r="K30" i="1"/>
  <c r="J29" i="1"/>
  <c r="M29" i="1"/>
  <c r="D29" i="1"/>
  <c r="H29" i="1"/>
  <c r="L29" i="1"/>
  <c r="F29" i="1"/>
  <c r="K29" i="1"/>
  <c r="J28" i="1"/>
  <c r="D28" i="1"/>
  <c r="K28" i="1"/>
  <c r="H28" i="1"/>
  <c r="L28" i="1"/>
  <c r="F28" i="1"/>
  <c r="J27" i="1"/>
  <c r="D27" i="1"/>
  <c r="M27" i="1"/>
  <c r="H27" i="1"/>
  <c r="L27" i="1"/>
  <c r="F27" i="1"/>
  <c r="K27" i="1"/>
  <c r="J26" i="1"/>
  <c r="D26" i="1"/>
  <c r="M26" i="1"/>
  <c r="H26" i="1"/>
  <c r="L26" i="1"/>
  <c r="F26" i="1"/>
  <c r="K26" i="1"/>
  <c r="J25" i="1"/>
  <c r="D25" i="1"/>
  <c r="M25" i="1"/>
  <c r="H25" i="1"/>
  <c r="L25" i="1"/>
  <c r="F25" i="1"/>
  <c r="K25" i="1"/>
  <c r="J24" i="1"/>
  <c r="M24" i="1"/>
  <c r="D24" i="1"/>
  <c r="H24" i="1"/>
  <c r="L24" i="1"/>
  <c r="F24" i="1"/>
  <c r="K24" i="1"/>
  <c r="J23" i="1"/>
  <c r="M23" i="1"/>
  <c r="D23" i="1"/>
  <c r="H23" i="1"/>
  <c r="L23" i="1"/>
  <c r="F23" i="1"/>
  <c r="K23" i="1"/>
  <c r="J22" i="1"/>
  <c r="D22" i="1"/>
  <c r="K22" i="1"/>
  <c r="M22" i="1"/>
  <c r="H22" i="1"/>
  <c r="L22" i="1"/>
  <c r="F22" i="1"/>
  <c r="J21" i="1"/>
  <c r="D21" i="1"/>
  <c r="K21" i="1"/>
  <c r="M21" i="1"/>
  <c r="H21" i="1"/>
  <c r="L21" i="1"/>
  <c r="F21" i="1"/>
  <c r="J20" i="1"/>
  <c r="M20" i="1"/>
  <c r="D20" i="1"/>
  <c r="H20" i="1"/>
  <c r="L20" i="1"/>
  <c r="F20" i="1"/>
  <c r="K20" i="1"/>
  <c r="J19" i="1"/>
  <c r="D19" i="1"/>
  <c r="L19" i="1"/>
  <c r="M19" i="1"/>
  <c r="H19" i="1"/>
  <c r="F19" i="1"/>
  <c r="K19" i="1"/>
  <c r="J18" i="1"/>
  <c r="M18" i="1"/>
  <c r="D18" i="1"/>
  <c r="H18" i="1"/>
  <c r="L18" i="1"/>
  <c r="F18" i="1"/>
  <c r="K18" i="1"/>
  <c r="J17" i="1"/>
  <c r="M17" i="1"/>
  <c r="D17" i="1"/>
  <c r="H17" i="1"/>
  <c r="L17" i="1"/>
  <c r="F17" i="1"/>
  <c r="K17" i="1"/>
  <c r="J16" i="1"/>
  <c r="D16" i="1"/>
  <c r="H16" i="1"/>
  <c r="L16" i="1"/>
  <c r="F16" i="1"/>
  <c r="J15" i="1"/>
  <c r="M15" i="1"/>
  <c r="D15" i="1"/>
  <c r="H15" i="1"/>
  <c r="L15" i="1"/>
  <c r="F15" i="1"/>
  <c r="K15" i="1"/>
  <c r="J14" i="1"/>
  <c r="D14" i="1"/>
  <c r="M14" i="1"/>
  <c r="H14" i="1"/>
  <c r="F14" i="1"/>
  <c r="K14" i="1"/>
  <c r="J13" i="1"/>
  <c r="M13" i="1"/>
  <c r="D13" i="1"/>
  <c r="H13" i="1"/>
  <c r="L13" i="1"/>
  <c r="F13" i="1"/>
  <c r="K13" i="1"/>
  <c r="J12" i="1"/>
  <c r="M12" i="1"/>
  <c r="D12" i="1"/>
  <c r="K12" i="1"/>
  <c r="H12" i="1"/>
  <c r="L12" i="1"/>
  <c r="F12" i="1"/>
  <c r="J11" i="1"/>
  <c r="M11" i="1"/>
  <c r="D11" i="1"/>
  <c r="K11" i="1"/>
  <c r="H11" i="1"/>
  <c r="L11" i="1"/>
  <c r="F11" i="1"/>
  <c r="J10" i="1"/>
  <c r="M10" i="1"/>
  <c r="D10" i="1"/>
  <c r="L10" i="1"/>
  <c r="H10" i="1"/>
  <c r="F10" i="1"/>
  <c r="K10" i="1"/>
  <c r="J9" i="1"/>
  <c r="D9" i="1"/>
  <c r="M9" i="1"/>
  <c r="H9" i="1"/>
  <c r="L9" i="1"/>
  <c r="F9" i="1"/>
  <c r="K9" i="1"/>
  <c r="J8" i="1"/>
  <c r="M8" i="1"/>
  <c r="D8" i="1"/>
  <c r="H8" i="1"/>
  <c r="L8" i="1"/>
  <c r="F8" i="1"/>
  <c r="K8" i="1"/>
  <c r="J7" i="1"/>
  <c r="M7" i="1"/>
  <c r="D7" i="1"/>
  <c r="H7" i="1"/>
  <c r="L7" i="1"/>
  <c r="F7" i="1"/>
  <c r="K7" i="1"/>
  <c r="J6" i="1"/>
  <c r="D6" i="1"/>
  <c r="K6" i="1"/>
  <c r="M6" i="1"/>
  <c r="H6" i="1"/>
  <c r="L6" i="1"/>
  <c r="F6" i="1"/>
  <c r="J5" i="1"/>
  <c r="D5" i="1"/>
  <c r="K5" i="1"/>
  <c r="M5" i="1"/>
  <c r="H5" i="1"/>
  <c r="L5" i="1"/>
  <c r="F5" i="1"/>
  <c r="J4" i="1"/>
  <c r="M4" i="1"/>
  <c r="D4" i="1"/>
  <c r="H4" i="1"/>
  <c r="L4" i="1"/>
  <c r="F4" i="1"/>
  <c r="K4" i="1"/>
  <c r="J3" i="1"/>
  <c r="D3" i="1"/>
  <c r="L3" i="1"/>
  <c r="M3" i="1"/>
  <c r="H3" i="1"/>
  <c r="F3" i="1"/>
  <c r="K3" i="1"/>
  <c r="D2" i="1"/>
  <c r="D25" i="2"/>
  <c r="D26" i="2"/>
  <c r="D27" i="2"/>
  <c r="D31" i="2"/>
  <c r="D33" i="2"/>
  <c r="D37" i="2"/>
  <c r="D32" i="2"/>
  <c r="D38" i="2"/>
  <c r="D39" i="2"/>
  <c r="D43" i="2"/>
  <c r="E25" i="2"/>
  <c r="E26" i="2"/>
  <c r="E27" i="2"/>
  <c r="E31" i="2"/>
  <c r="E33" i="2"/>
  <c r="E37" i="2"/>
  <c r="E32" i="2"/>
  <c r="E38" i="2"/>
  <c r="E39" i="2"/>
  <c r="E43" i="2"/>
  <c r="F25" i="2"/>
  <c r="F28" i="2"/>
  <c r="F36" i="2"/>
  <c r="F48" i="2"/>
  <c r="G47" i="2"/>
  <c r="F31" i="2"/>
  <c r="F33" i="2"/>
  <c r="F37" i="2"/>
  <c r="F40" i="2"/>
  <c r="F41" i="2"/>
  <c r="F38" i="2"/>
  <c r="F39" i="2"/>
  <c r="F43" i="2"/>
  <c r="G25" i="2"/>
  <c r="G28" i="2"/>
  <c r="G36" i="2"/>
  <c r="G31" i="2"/>
  <c r="G33" i="2"/>
  <c r="G37" i="2"/>
  <c r="G38" i="2"/>
  <c r="G39" i="2"/>
  <c r="G43" i="2"/>
  <c r="H25" i="2"/>
  <c r="H28" i="2"/>
  <c r="H36" i="2"/>
  <c r="H31" i="2"/>
  <c r="H33" i="2"/>
  <c r="H37" i="2"/>
  <c r="H40" i="2"/>
  <c r="H38" i="2"/>
  <c r="H39" i="2"/>
  <c r="H43" i="2"/>
  <c r="C61" i="2"/>
  <c r="H53" i="2"/>
  <c r="H55" i="2"/>
  <c r="H58" i="2"/>
  <c r="M36" i="1"/>
  <c r="K52" i="1"/>
  <c r="M52" i="1"/>
  <c r="D28" i="2"/>
  <c r="D36" i="2"/>
  <c r="K16" i="1"/>
  <c r="M16" i="1"/>
  <c r="M48" i="1"/>
  <c r="E28" i="2"/>
  <c r="E36" i="2"/>
  <c r="L14" i="1"/>
  <c r="M28" i="1"/>
  <c r="M31" i="1"/>
  <c r="M47" i="1"/>
  <c r="G40" i="2"/>
  <c r="G48" i="2"/>
  <c r="H47" i="2"/>
  <c r="H49" i="2"/>
  <c r="D40" i="2"/>
  <c r="D48" i="2"/>
  <c r="H42" i="2"/>
  <c r="H44" i="2"/>
  <c r="H51" i="2"/>
  <c r="H61" i="2"/>
  <c r="H41" i="2"/>
  <c r="E40" i="2"/>
  <c r="M33" i="1"/>
  <c r="M56" i="1"/>
  <c r="F42" i="2"/>
  <c r="F44" i="2"/>
  <c r="M49" i="1"/>
  <c r="M61" i="1"/>
  <c r="M45" i="1"/>
  <c r="K33" i="1"/>
  <c r="K45" i="1"/>
  <c r="K50" i="1"/>
  <c r="M44" i="1"/>
  <c r="M32" i="1"/>
  <c r="L56" i="1"/>
  <c r="E48" i="2"/>
  <c r="F47" i="2"/>
  <c r="F49" i="2"/>
  <c r="E41" i="2"/>
  <c r="E42" i="2"/>
  <c r="E44" i="2"/>
  <c r="E51" i="2"/>
  <c r="E61" i="2"/>
  <c r="E47" i="2"/>
  <c r="E49" i="2"/>
  <c r="D49" i="2"/>
  <c r="D41" i="2"/>
  <c r="D42" i="2"/>
  <c r="D44" i="2"/>
  <c r="D51" i="2"/>
  <c r="D61" i="2"/>
  <c r="F51" i="2"/>
  <c r="F61" i="2"/>
  <c r="G49" i="2"/>
  <c r="G41" i="2"/>
  <c r="G42" i="2"/>
  <c r="G44" i="2"/>
  <c r="G51" i="2"/>
  <c r="G61" i="2"/>
</calcChain>
</file>

<file path=xl/sharedStrings.xml><?xml version="1.0" encoding="utf-8"?>
<sst xmlns="http://schemas.openxmlformats.org/spreadsheetml/2006/main" count="140" uniqueCount="99">
  <si>
    <t>Date</t>
  </si>
  <si>
    <t>Stock Price</t>
  </si>
  <si>
    <t>Return</t>
  </si>
  <si>
    <t>Mutual Fund Price (VINIX)</t>
  </si>
  <si>
    <t>Mutual Fund Risk Premium</t>
  </si>
  <si>
    <t>Equipment</t>
  </si>
  <si>
    <t>Pretax salvage value</t>
  </si>
  <si>
    <t>R&amp;D</t>
  </si>
  <si>
    <t>Marketing study</t>
  </si>
  <si>
    <t>Year 1</t>
  </si>
  <si>
    <t>Year 2</t>
  </si>
  <si>
    <t>Year 3</t>
  </si>
  <si>
    <t>Year 4</t>
  </si>
  <si>
    <t>Year 5</t>
  </si>
  <si>
    <t>Sales (units)</t>
  </si>
  <si>
    <t>Sales of old product</t>
  </si>
  <si>
    <t>Lost sales</t>
  </si>
  <si>
    <t>Depreciation rate</t>
  </si>
  <si>
    <t>Price</t>
  </si>
  <si>
    <t>VC</t>
  </si>
  <si>
    <t>FC</t>
  </si>
  <si>
    <t>Price of old product</t>
  </si>
  <si>
    <t>Product price after reduction</t>
  </si>
  <si>
    <t>VC of old product</t>
  </si>
  <si>
    <t>Tax rate</t>
  </si>
  <si>
    <t>NWC percentage</t>
  </si>
  <si>
    <t>Required return</t>
  </si>
  <si>
    <t>Sales</t>
  </si>
  <si>
    <t>New</t>
  </si>
  <si>
    <t>Lost revenue</t>
  </si>
  <si>
    <t>Net sales</t>
  </si>
  <si>
    <t>Total VC</t>
  </si>
  <si>
    <t>Fixed costs</t>
  </si>
  <si>
    <t>Dep</t>
  </si>
  <si>
    <t>EBT</t>
  </si>
  <si>
    <t>Tax</t>
  </si>
  <si>
    <t>NI</t>
  </si>
  <si>
    <t>+Dep</t>
  </si>
  <si>
    <t>OCF</t>
  </si>
  <si>
    <t>NWC</t>
  </si>
  <si>
    <t>Beg</t>
  </si>
  <si>
    <t>End</t>
  </si>
  <si>
    <t>NWC CF</t>
  </si>
  <si>
    <t>Net CF</t>
  </si>
  <si>
    <t>BV of equipment</t>
  </si>
  <si>
    <t>Salvage</t>
  </si>
  <si>
    <t>Taxes on sale of equipment</t>
  </si>
  <si>
    <t>Salvage CF</t>
  </si>
  <si>
    <t>Cash flow on sale of equipment</t>
  </si>
  <si>
    <t>Year</t>
  </si>
  <si>
    <t>CF</t>
  </si>
  <si>
    <t>Cost of Goods Sold</t>
  </si>
  <si>
    <t>Cash</t>
  </si>
  <si>
    <t>Depreciation</t>
  </si>
  <si>
    <t>Interest Expense</t>
  </si>
  <si>
    <t>Selling and Admin Exp</t>
  </si>
  <si>
    <t>Accounts Payable</t>
  </si>
  <si>
    <t>Net Fixed Assets</t>
  </si>
  <si>
    <t>Accounts Receivable</t>
  </si>
  <si>
    <t>Notes Payable</t>
  </si>
  <si>
    <t>Inventory</t>
  </si>
  <si>
    <t>New Equity</t>
  </si>
  <si>
    <t>Mutual Fund Return</t>
  </si>
  <si>
    <t>S&amp;P Risk Premium</t>
  </si>
  <si>
    <t>ELY Risk Premium</t>
  </si>
  <si>
    <t>Long-Term Debt</t>
  </si>
  <si>
    <t>S&amp;P 500 Return</t>
  </si>
  <si>
    <t>Risk-Free</t>
  </si>
  <si>
    <t>Monthly Risk-Free</t>
  </si>
  <si>
    <t>S&amp;P 500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</si>
  <si>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</si>
  <si>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</si>
  <si>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</si>
  <si>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</si>
  <si>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</si>
  <si>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</si>
  <si>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</si>
  <si>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</si>
  <si>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</si>
  <si>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</si>
  <si>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</si>
  <si>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</si>
  <si>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</si>
  <si>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</si>
  <si>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</si>
  <si>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</si>
  <si>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</si>
  <si>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</si>
  <si>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</si>
  <si>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</si>
  <si>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</si>
  <si>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</si>
  <si>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</si>
  <si>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</si>
  <si>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</si>
  <si>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</si>
  <si>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-0.00634033265878447</t>
  </si>
  <si>
    <t>Residuals</t>
  </si>
  <si>
    <t>Predicted -0.0932535711115112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</si>
</sst>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yyyy\-mm\-dd"/>
    <numFmt numFmtId="165" formatCode="0.0000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165" fontId="0" fillId="0" borderId="0" xfId="0" applyNumberFormat="1"/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6" fontId="1" fillId="2" borderId="0" xfId="1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166" fontId="0" fillId="2" borderId="0" xfId="0" applyNumberFormat="1" applyFill="1" applyBorder="1"/>
    <xf numFmtId="166" fontId="0" fillId="2" borderId="3" xfId="0" applyNumberFormat="1" applyFill="1" applyBorder="1"/>
    <xf numFmtId="0" fontId="0" fillId="2" borderId="4" xfId="0" applyFill="1" applyBorder="1"/>
    <xf numFmtId="0" fontId="0" fillId="2" borderId="5" xfId="0" applyFill="1" applyBorder="1"/>
    <xf numFmtId="166" fontId="0" fillId="2" borderId="5" xfId="0" applyNumberFormat="1" applyFill="1" applyBorder="1"/>
    <xf numFmtId="166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166" fontId="0" fillId="2" borderId="8" xfId="0" applyNumberFormat="1" applyFill="1" applyBorder="1"/>
    <xf numFmtId="166" fontId="0" fillId="2" borderId="9" xfId="0" applyNumberFormat="1" applyFill="1" applyBorder="1"/>
    <xf numFmtId="166" fontId="0" fillId="0" borderId="0" xfId="0" applyNumberFormat="1"/>
    <xf numFmtId="0" fontId="0" fillId="3" borderId="10" xfId="0" applyFill="1" applyBorder="1"/>
    <xf numFmtId="0" fontId="0" fillId="3" borderId="11" xfId="0" applyFill="1" applyBorder="1"/>
    <xf numFmtId="0" fontId="2" fillId="3" borderId="10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0" fillId="2" borderId="12" xfId="0" applyFill="1" applyBorder="1"/>
    <xf numFmtId="166" fontId="1" fillId="2" borderId="12" xfId="1" applyNumberFormat="1" applyFont="1" applyFill="1" applyBorder="1" applyAlignment="1">
      <alignment horizontal="right" vertical="center"/>
    </xf>
    <xf numFmtId="10" fontId="1" fillId="2" borderId="12" xfId="2" applyNumberFormat="1" applyFont="1" applyFill="1" applyBorder="1" applyAlignment="1">
      <alignment horizontal="right" vertical="center"/>
    </xf>
    <xf numFmtId="166" fontId="1" fillId="2" borderId="10" xfId="1" applyNumberFormat="1" applyFont="1" applyFill="1" applyBorder="1" applyAlignment="1">
      <alignment horizontal="right" vertical="center"/>
    </xf>
    <xf numFmtId="10" fontId="1" fillId="2" borderId="10" xfId="2" applyNumberFormat="1" applyFont="1" applyFill="1" applyBorder="1" applyAlignment="1">
      <alignment horizontal="right" vertical="center"/>
    </xf>
    <xf numFmtId="0" fontId="0" fillId="2" borderId="13" xfId="0" applyFill="1" applyBorder="1"/>
    <xf numFmtId="0" fontId="0" fillId="3" borderId="12" xfId="0" applyFill="1" applyBorder="1"/>
    <xf numFmtId="166" fontId="1" fillId="2" borderId="12" xfId="1" applyNumberFormat="1" applyFont="1" applyFill="1" applyBorder="1"/>
    <xf numFmtId="9" fontId="1" fillId="2" borderId="12" xfId="2" applyFont="1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right"/>
    </xf>
    <xf numFmtId="166" fontId="0" fillId="2" borderId="12" xfId="0" applyNumberFormat="1" applyFill="1" applyBorder="1"/>
    <xf numFmtId="49" fontId="0" fillId="0" borderId="0" xfId="0" applyNumberFormat="1" applyFont="1" applyBorder="1"/>
    <xf numFmtId="166" fontId="1" fillId="0" borderId="0" xfId="1" applyNumberFormat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49" fontId="0" fillId="0" borderId="14" xfId="0" applyNumberFormat="1" applyFont="1" applyBorder="1"/>
    <xf numFmtId="3" fontId="0" fillId="0" borderId="14" xfId="0" applyNumberFormat="1" applyFont="1" applyBorder="1"/>
    <xf numFmtId="3" fontId="0" fillId="0" borderId="13" xfId="0" applyNumberFormat="1" applyFont="1" applyBorder="1"/>
    <xf numFmtId="0" fontId="0" fillId="3" borderId="11" xfId="0" applyFont="1" applyFill="1" applyBorder="1"/>
    <xf numFmtId="49" fontId="0" fillId="3" borderId="15" xfId="0" applyNumberFormat="1" applyFont="1" applyFill="1" applyBorder="1"/>
    <xf numFmtId="0" fontId="0" fillId="3" borderId="15" xfId="0" applyFont="1" applyFill="1" applyBorder="1"/>
    <xf numFmtId="0" fontId="2" fillId="3" borderId="15" xfId="0" applyFont="1" applyFill="1" applyBorder="1"/>
    <xf numFmtId="0" fontId="2" fillId="3" borderId="10" xfId="0" applyFont="1" applyFill="1" applyBorder="1"/>
    <xf numFmtId="0" fontId="2" fillId="3" borderId="0" xfId="0" applyFont="1" applyFill="1" applyAlignment="1">
      <alignment wrapText="1"/>
    </xf>
    <xf numFmtId="0" fontId="0" fillId="0" borderId="0" xfId="0" applyFill="1" applyBorder="1" applyAlignment="1"/>
    <xf numFmtId="0" fontId="0" fillId="0" borderId="16" xfId="0" applyFill="1" applyBorder="1" applyAlignment="1"/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0" fillId="4" borderId="16" xfId="0" applyFill="1" applyBorder="1" applyAlignment="1"/>
    <xf numFmtId="0" fontId="5" fillId="0" borderId="0" xfId="0" applyFont="1"/>
    <xf numFmtId="166" fontId="0" fillId="0" borderId="3" xfId="0" applyNumberFormat="1" applyFill="1" applyBorder="1"/>
    <xf numFmtId="0" fontId="0" fillId="0" borderId="2" xfId="0" applyFont="1" applyBorder="1"/>
    <xf numFmtId="0" fontId="0" fillId="0" borderId="14" xfId="0" applyFont="1" applyBorder="1"/>
    <xf numFmtId="0" fontId="0" fillId="0" borderId="1" xfId="0" applyFont="1" applyBorder="1"/>
    <xf numFmtId="0" fontId="0" fillId="0" borderId="0" xfId="0" applyFont="1" applyBorder="1"/>
    <xf numFmtId="0" fontId="2" fillId="3" borderId="11" xfId="0" applyFont="1" applyFill="1" applyBorder="1" applyAlignment="1"/>
    <xf numFmtId="0" fontId="2" fillId="3" borderId="10" xfId="0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defaultRowHeight="15" x14ac:dyDescent="0.25"/>
  <cols>
    <col min="3" max="3" width="8.85546875" customWidth="1"/>
    <col min="5" max="5" width="2.7109375" customWidth="1"/>
    <col min="7" max="7" width="2.42578125" customWidth="1"/>
  </cols>
  <sheetData>
    <row r="2" spans="2:8" x14ac:dyDescent="0.25">
      <c r="B2" s="46"/>
      <c r="C2" s="47"/>
      <c r="D2" s="48"/>
      <c r="E2" s="47"/>
      <c r="F2" s="49">
        <v>2018</v>
      </c>
      <c r="G2" s="49"/>
      <c r="H2" s="50">
        <v>2019</v>
      </c>
    </row>
    <row r="3" spans="2:8" x14ac:dyDescent="0.25">
      <c r="B3" s="61" t="s">
        <v>51</v>
      </c>
      <c r="C3" s="62"/>
      <c r="D3" s="62"/>
      <c r="E3" s="39"/>
      <c r="F3" s="40">
        <v>235942</v>
      </c>
      <c r="G3" s="40"/>
      <c r="H3" s="41">
        <v>297915</v>
      </c>
    </row>
    <row r="4" spans="2:8" x14ac:dyDescent="0.25">
      <c r="B4" s="61" t="s">
        <v>52</v>
      </c>
      <c r="C4" s="62"/>
      <c r="D4" s="62"/>
      <c r="E4" s="39"/>
      <c r="F4" s="40">
        <v>36542</v>
      </c>
      <c r="G4" s="40"/>
      <c r="H4" s="41">
        <v>51940</v>
      </c>
    </row>
    <row r="5" spans="2:8" x14ac:dyDescent="0.25">
      <c r="B5" s="61" t="s">
        <v>53</v>
      </c>
      <c r="C5" s="62"/>
      <c r="D5" s="62"/>
      <c r="E5" s="39"/>
      <c r="F5" s="40">
        <v>61056</v>
      </c>
      <c r="G5" s="40"/>
      <c r="H5" s="41">
        <v>69011</v>
      </c>
    </row>
    <row r="6" spans="2:8" x14ac:dyDescent="0.25">
      <c r="B6" s="61" t="s">
        <v>54</v>
      </c>
      <c r="C6" s="62"/>
      <c r="D6" s="62"/>
      <c r="E6" s="39"/>
      <c r="F6" s="42">
        <v>13877</v>
      </c>
      <c r="G6" s="42"/>
      <c r="H6" s="41">
        <v>15905</v>
      </c>
    </row>
    <row r="7" spans="2:8" x14ac:dyDescent="0.25">
      <c r="B7" s="61" t="s">
        <v>55</v>
      </c>
      <c r="C7" s="62"/>
      <c r="D7" s="62"/>
      <c r="E7" s="39"/>
      <c r="F7" s="42">
        <v>40952</v>
      </c>
      <c r="G7" s="42"/>
      <c r="H7" s="41">
        <v>58569</v>
      </c>
    </row>
    <row r="8" spans="2:8" x14ac:dyDescent="0.25">
      <c r="B8" s="61" t="s">
        <v>56</v>
      </c>
      <c r="C8" s="62"/>
      <c r="D8" s="62"/>
      <c r="E8" s="39"/>
      <c r="F8" s="42">
        <v>32194</v>
      </c>
      <c r="G8" s="42"/>
      <c r="H8" s="41">
        <v>33999</v>
      </c>
    </row>
    <row r="9" spans="2:8" x14ac:dyDescent="0.25">
      <c r="B9" s="61" t="s">
        <v>57</v>
      </c>
      <c r="C9" s="62"/>
      <c r="D9" s="62"/>
      <c r="E9" s="39"/>
      <c r="F9" s="42">
        <v>269369</v>
      </c>
      <c r="G9" s="42"/>
      <c r="H9" s="41">
        <v>328185</v>
      </c>
    </row>
    <row r="10" spans="2:8" x14ac:dyDescent="0.25">
      <c r="B10" s="61" t="s">
        <v>27</v>
      </c>
      <c r="C10" s="62"/>
      <c r="D10" s="62"/>
      <c r="E10" s="39"/>
      <c r="F10" s="42">
        <v>482155</v>
      </c>
      <c r="G10" s="42"/>
      <c r="H10" s="41">
        <v>587715</v>
      </c>
    </row>
    <row r="11" spans="2:8" x14ac:dyDescent="0.25">
      <c r="B11" s="61" t="s">
        <v>58</v>
      </c>
      <c r="C11" s="62"/>
      <c r="D11" s="62"/>
      <c r="E11" s="39"/>
      <c r="F11" s="42">
        <v>24120</v>
      </c>
      <c r="G11" s="42"/>
      <c r="H11" s="41">
        <v>24089</v>
      </c>
    </row>
    <row r="12" spans="2:8" x14ac:dyDescent="0.25">
      <c r="B12" s="61" t="s">
        <v>59</v>
      </c>
      <c r="C12" s="62"/>
      <c r="D12" s="62"/>
      <c r="E12" s="39"/>
      <c r="F12" s="42">
        <v>24866</v>
      </c>
      <c r="G12" s="42"/>
      <c r="H12" s="41">
        <v>26972</v>
      </c>
    </row>
    <row r="13" spans="2:8" x14ac:dyDescent="0.25">
      <c r="B13" s="61" t="s">
        <v>65</v>
      </c>
      <c r="C13" s="62"/>
      <c r="D13" s="62"/>
      <c r="E13" s="39"/>
      <c r="F13" s="42">
        <v>142148</v>
      </c>
      <c r="G13" s="42"/>
      <c r="H13" s="41">
        <v>161000</v>
      </c>
    </row>
    <row r="14" spans="2:8" x14ac:dyDescent="0.25">
      <c r="B14" s="61" t="s">
        <v>60</v>
      </c>
      <c r="C14" s="62"/>
      <c r="D14" s="62"/>
      <c r="E14" s="39"/>
      <c r="F14" s="42">
        <v>32766</v>
      </c>
      <c r="G14" s="42"/>
      <c r="H14" s="41">
        <v>58798</v>
      </c>
    </row>
    <row r="15" spans="2:8" x14ac:dyDescent="0.25">
      <c r="B15" s="59" t="s">
        <v>61</v>
      </c>
      <c r="C15" s="60"/>
      <c r="D15" s="60"/>
      <c r="E15" s="43"/>
      <c r="F15" s="44">
        <v>0</v>
      </c>
      <c r="G15" s="44"/>
      <c r="H15" s="45">
        <v>16000</v>
      </c>
    </row>
  </sheetData>
  <mergeCells count="13">
    <mergeCell ref="B8:D8"/>
    <mergeCell ref="B3:D3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5" sqref="I2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topLeftCell="A40" workbookViewId="0">
      <selection activeCell="E54" sqref="E54"/>
    </sheetView>
  </sheetViews>
  <sheetFormatPr defaultColWidth="12.42578125" defaultRowHeight="15" x14ac:dyDescent="0.25"/>
  <cols>
    <col min="2" max="2" width="29.28515625" customWidth="1"/>
    <col min="3" max="3" width="13" customWidth="1"/>
    <col min="4" max="4" width="13.140625" customWidth="1"/>
    <col min="5" max="6" width="12.5703125" bestFit="1" customWidth="1"/>
    <col min="7" max="7" width="12.28515625" bestFit="1" customWidth="1"/>
    <col min="8" max="8" width="12.28515625" customWidth="1"/>
    <col min="9" max="9" width="51.42578125" style="6" customWidth="1"/>
  </cols>
  <sheetData>
    <row r="1" spans="2:9" ht="15.75" x14ac:dyDescent="0.25">
      <c r="I1" s="5"/>
    </row>
    <row r="2" spans="2:9" x14ac:dyDescent="0.25">
      <c r="B2" s="33" t="s">
        <v>5</v>
      </c>
      <c r="C2" s="34">
        <v>10500000</v>
      </c>
    </row>
    <row r="3" spans="2:9" x14ac:dyDescent="0.25">
      <c r="B3" s="33" t="s">
        <v>6</v>
      </c>
      <c r="C3" s="34">
        <v>1100000</v>
      </c>
    </row>
    <row r="4" spans="2:9" x14ac:dyDescent="0.25">
      <c r="B4" s="33" t="s">
        <v>7</v>
      </c>
      <c r="C4" s="34">
        <v>200000</v>
      </c>
    </row>
    <row r="5" spans="2:9" x14ac:dyDescent="0.25">
      <c r="B5" s="33" t="s">
        <v>8</v>
      </c>
      <c r="C5" s="34">
        <v>150000</v>
      </c>
    </row>
    <row r="7" spans="2:9" x14ac:dyDescent="0.25">
      <c r="B7" s="24"/>
      <c r="C7" s="23"/>
      <c r="D7" s="25" t="s">
        <v>9</v>
      </c>
      <c r="E7" s="26" t="s">
        <v>10</v>
      </c>
      <c r="F7" s="26" t="s">
        <v>11</v>
      </c>
      <c r="G7" s="26" t="s">
        <v>12</v>
      </c>
      <c r="H7" s="26" t="s">
        <v>13</v>
      </c>
    </row>
    <row r="8" spans="2:9" x14ac:dyDescent="0.25">
      <c r="B8" s="7" t="s">
        <v>14</v>
      </c>
      <c r="C8" s="11"/>
      <c r="D8" s="30">
        <v>75000</v>
      </c>
      <c r="E8" s="28">
        <v>85000</v>
      </c>
      <c r="F8" s="28">
        <v>80000</v>
      </c>
      <c r="G8" s="28">
        <v>70000</v>
      </c>
      <c r="H8" s="28">
        <v>60000</v>
      </c>
    </row>
    <row r="9" spans="2:9" x14ac:dyDescent="0.25">
      <c r="B9" s="7" t="s">
        <v>15</v>
      </c>
      <c r="C9" s="11"/>
      <c r="D9" s="30">
        <v>45000</v>
      </c>
      <c r="E9" s="28">
        <v>25000</v>
      </c>
      <c r="F9" s="28"/>
      <c r="G9" s="28"/>
      <c r="H9" s="28"/>
    </row>
    <row r="10" spans="2:9" x14ac:dyDescent="0.25">
      <c r="B10" s="7" t="s">
        <v>16</v>
      </c>
      <c r="C10" s="11"/>
      <c r="D10" s="30">
        <v>10000</v>
      </c>
      <c r="E10" s="28">
        <v>10000</v>
      </c>
      <c r="F10" s="28"/>
      <c r="G10" s="28"/>
      <c r="H10" s="28"/>
    </row>
    <row r="11" spans="2:9" x14ac:dyDescent="0.25">
      <c r="B11" s="10" t="s">
        <v>17</v>
      </c>
      <c r="C11" s="32"/>
      <c r="D11" s="31">
        <v>0.1429</v>
      </c>
      <c r="E11" s="29">
        <v>0.24490000000000001</v>
      </c>
      <c r="F11" s="29">
        <v>0.1749</v>
      </c>
      <c r="G11" s="29">
        <v>0.1249</v>
      </c>
      <c r="H11" s="29">
        <v>8.9300000000000004E-2</v>
      </c>
    </row>
    <row r="13" spans="2:9" x14ac:dyDescent="0.25">
      <c r="B13" s="33" t="s">
        <v>18</v>
      </c>
      <c r="C13" s="27">
        <v>240</v>
      </c>
    </row>
    <row r="14" spans="2:9" x14ac:dyDescent="0.25">
      <c r="B14" s="33" t="s">
        <v>19</v>
      </c>
      <c r="C14" s="27">
        <v>140</v>
      </c>
    </row>
    <row r="15" spans="2:9" x14ac:dyDescent="0.25">
      <c r="B15" s="33" t="s">
        <v>20</v>
      </c>
      <c r="C15" s="34">
        <v>2100000</v>
      </c>
    </row>
    <row r="16" spans="2:9" x14ac:dyDescent="0.25">
      <c r="B16" s="33" t="s">
        <v>21</v>
      </c>
      <c r="C16" s="27">
        <v>150</v>
      </c>
    </row>
    <row r="17" spans="2:8" x14ac:dyDescent="0.25">
      <c r="B17" s="33" t="s">
        <v>22</v>
      </c>
      <c r="C17" s="27">
        <v>120</v>
      </c>
    </row>
    <row r="18" spans="2:8" x14ac:dyDescent="0.25">
      <c r="B18" s="33" t="s">
        <v>23</v>
      </c>
      <c r="C18" s="27">
        <v>95</v>
      </c>
    </row>
    <row r="19" spans="2:8" x14ac:dyDescent="0.25">
      <c r="B19" s="33" t="s">
        <v>24</v>
      </c>
      <c r="C19" s="35">
        <v>0.3</v>
      </c>
    </row>
    <row r="20" spans="2:8" x14ac:dyDescent="0.25">
      <c r="B20" s="33" t="s">
        <v>25</v>
      </c>
      <c r="C20" s="35">
        <v>0.22</v>
      </c>
    </row>
    <row r="21" spans="2:8" x14ac:dyDescent="0.25">
      <c r="B21" s="33" t="s">
        <v>26</v>
      </c>
      <c r="C21" s="35">
        <v>0.1</v>
      </c>
    </row>
    <row r="24" spans="2:8" x14ac:dyDescent="0.25">
      <c r="B24" s="63" t="s">
        <v>27</v>
      </c>
      <c r="C24" s="64"/>
      <c r="D24" s="37" t="s">
        <v>9</v>
      </c>
      <c r="E24" s="37" t="s">
        <v>10</v>
      </c>
      <c r="F24" s="37" t="s">
        <v>11</v>
      </c>
      <c r="G24" s="37" t="s">
        <v>12</v>
      </c>
      <c r="H24" s="37" t="s">
        <v>13</v>
      </c>
    </row>
    <row r="25" spans="2:8" x14ac:dyDescent="0.25">
      <c r="B25" s="7" t="s">
        <v>28</v>
      </c>
      <c r="C25" s="8"/>
      <c r="D25" s="12">
        <f>D8*$C$13</f>
        <v>18000000</v>
      </c>
      <c r="E25" s="12">
        <f>E8*$C$13</f>
        <v>20400000</v>
      </c>
      <c r="F25" s="12">
        <f>F8*$C$13</f>
        <v>19200000</v>
      </c>
      <c r="G25" s="12">
        <f>G8*$C$13</f>
        <v>16800000</v>
      </c>
      <c r="H25" s="13">
        <f>H8*$C$13</f>
        <v>14400000</v>
      </c>
    </row>
    <row r="26" spans="2:8" x14ac:dyDescent="0.25">
      <c r="B26" s="7" t="s">
        <v>16</v>
      </c>
      <c r="C26" s="8"/>
      <c r="D26" s="12">
        <f>D10*$C$16</f>
        <v>1500000</v>
      </c>
      <c r="E26" s="12">
        <f>E10*$C$16</f>
        <v>1500000</v>
      </c>
      <c r="F26" s="8"/>
      <c r="G26" s="8"/>
      <c r="H26" s="11"/>
    </row>
    <row r="27" spans="2:8" x14ac:dyDescent="0.25">
      <c r="B27" s="7" t="s">
        <v>29</v>
      </c>
      <c r="C27" s="8"/>
      <c r="D27" s="9">
        <f>(D9-D10)*($C$16-$C$17)</f>
        <v>1050000</v>
      </c>
      <c r="E27" s="9">
        <f>(E9-E10)*($C$16-$C$17)</f>
        <v>450000</v>
      </c>
      <c r="F27" s="8"/>
      <c r="G27" s="8"/>
      <c r="H27" s="11"/>
    </row>
    <row r="28" spans="2:8" ht="15.75" thickBot="1" x14ac:dyDescent="0.3">
      <c r="B28" s="14" t="s">
        <v>30</v>
      </c>
      <c r="C28" s="15"/>
      <c r="D28" s="16">
        <f>D25-D26-D27</f>
        <v>15450000</v>
      </c>
      <c r="E28" s="16">
        <f>E25-E26-E27</f>
        <v>18450000</v>
      </c>
      <c r="F28" s="16">
        <f>F25-F26-F27</f>
        <v>19200000</v>
      </c>
      <c r="G28" s="16">
        <f>G25-G26-G27</f>
        <v>16800000</v>
      </c>
      <c r="H28" s="17">
        <f>H25-H26-H27</f>
        <v>14400000</v>
      </c>
    </row>
    <row r="29" spans="2:8" ht="15.75" thickTop="1" x14ac:dyDescent="0.25">
      <c r="B29" s="7"/>
      <c r="C29" s="8"/>
      <c r="D29" s="8"/>
      <c r="E29" s="8"/>
      <c r="F29" s="8"/>
      <c r="G29" s="8"/>
      <c r="H29" s="11"/>
    </row>
    <row r="30" spans="2:8" x14ac:dyDescent="0.25">
      <c r="B30" s="7" t="s">
        <v>19</v>
      </c>
      <c r="C30" s="8"/>
      <c r="D30" s="8"/>
      <c r="E30" s="8"/>
      <c r="F30" s="8"/>
      <c r="G30" s="8"/>
      <c r="H30" s="11"/>
    </row>
    <row r="31" spans="2:8" x14ac:dyDescent="0.25">
      <c r="B31" s="7" t="s">
        <v>28</v>
      </c>
      <c r="C31" s="8"/>
      <c r="D31" s="12">
        <f>D8*$C$14</f>
        <v>10500000</v>
      </c>
      <c r="E31" s="12">
        <f>E8*$C$14</f>
        <v>11900000</v>
      </c>
      <c r="F31" s="12">
        <f>F8*$C$14</f>
        <v>11200000</v>
      </c>
      <c r="G31" s="12">
        <f>G8*$C$14</f>
        <v>9800000</v>
      </c>
      <c r="H31" s="13">
        <f>H8*$C$14</f>
        <v>8400000</v>
      </c>
    </row>
    <row r="32" spans="2:8" x14ac:dyDescent="0.25">
      <c r="B32" s="7" t="s">
        <v>16</v>
      </c>
      <c r="C32" s="8"/>
      <c r="D32" s="12">
        <f>D10*$C$18</f>
        <v>950000</v>
      </c>
      <c r="E32" s="12">
        <f>E10*$C$18</f>
        <v>950000</v>
      </c>
      <c r="F32" s="8"/>
      <c r="G32" s="8"/>
      <c r="H32" s="11"/>
    </row>
    <row r="33" spans="2:8" ht="15.75" thickBot="1" x14ac:dyDescent="0.3">
      <c r="B33" s="14" t="s">
        <v>31</v>
      </c>
      <c r="C33" s="15"/>
      <c r="D33" s="16">
        <f>D31-D32</f>
        <v>9550000</v>
      </c>
      <c r="E33" s="16">
        <f>E31-E32</f>
        <v>10950000</v>
      </c>
      <c r="F33" s="16">
        <f>F31-F32</f>
        <v>11200000</v>
      </c>
      <c r="G33" s="16">
        <f>G31-G32</f>
        <v>9800000</v>
      </c>
      <c r="H33" s="17">
        <f>H31-H32</f>
        <v>8400000</v>
      </c>
    </row>
    <row r="34" spans="2:8" ht="15.75" thickTop="1" x14ac:dyDescent="0.25">
      <c r="B34" s="7"/>
      <c r="C34" s="8"/>
      <c r="D34" s="8"/>
      <c r="E34" s="8"/>
      <c r="F34" s="8"/>
      <c r="G34" s="8"/>
      <c r="H34" s="11"/>
    </row>
    <row r="35" spans="2:8" x14ac:dyDescent="0.25">
      <c r="B35" s="7"/>
      <c r="C35" s="8"/>
      <c r="D35" s="8"/>
      <c r="E35" s="8"/>
      <c r="F35" s="8"/>
      <c r="G35" s="8"/>
      <c r="H35" s="11"/>
    </row>
    <row r="36" spans="2:8" x14ac:dyDescent="0.25">
      <c r="B36" s="7" t="s">
        <v>27</v>
      </c>
      <c r="C36" s="8"/>
      <c r="D36" s="12">
        <f>D28</f>
        <v>15450000</v>
      </c>
      <c r="E36" s="12">
        <f>E28</f>
        <v>18450000</v>
      </c>
      <c r="F36" s="12">
        <f>F28</f>
        <v>19200000</v>
      </c>
      <c r="G36" s="12">
        <f>G28</f>
        <v>16800000</v>
      </c>
      <c r="H36" s="13">
        <f>H28</f>
        <v>14400000</v>
      </c>
    </row>
    <row r="37" spans="2:8" x14ac:dyDescent="0.25">
      <c r="B37" s="7" t="s">
        <v>19</v>
      </c>
      <c r="C37" s="8"/>
      <c r="D37" s="12">
        <f>D33</f>
        <v>9550000</v>
      </c>
      <c r="E37" s="12">
        <f>E33</f>
        <v>10950000</v>
      </c>
      <c r="F37" s="12">
        <f>F33</f>
        <v>11200000</v>
      </c>
      <c r="G37" s="12">
        <f>G33</f>
        <v>9800000</v>
      </c>
      <c r="H37" s="13">
        <f>H33</f>
        <v>8400000</v>
      </c>
    </row>
    <row r="38" spans="2:8" x14ac:dyDescent="0.25">
      <c r="B38" s="7" t="s">
        <v>32</v>
      </c>
      <c r="C38" s="8"/>
      <c r="D38" s="12">
        <f>$C$15</f>
        <v>2100000</v>
      </c>
      <c r="E38" s="12">
        <f>$C$15</f>
        <v>2100000</v>
      </c>
      <c r="F38" s="12">
        <f>$C$15</f>
        <v>2100000</v>
      </c>
      <c r="G38" s="12">
        <f>$C$15</f>
        <v>2100000</v>
      </c>
      <c r="H38" s="13">
        <f>$C$15</f>
        <v>2100000</v>
      </c>
    </row>
    <row r="39" spans="2:8" x14ac:dyDescent="0.25">
      <c r="B39" s="7" t="s">
        <v>33</v>
      </c>
      <c r="C39" s="8"/>
      <c r="D39" s="12">
        <f>$C$2*D11</f>
        <v>1500450</v>
      </c>
      <c r="E39" s="12">
        <f>$C$2*E11</f>
        <v>2571450</v>
      </c>
      <c r="F39" s="12">
        <f>$C$2*F11</f>
        <v>1836450</v>
      </c>
      <c r="G39" s="12">
        <f>$C$2*G11</f>
        <v>1311450</v>
      </c>
      <c r="H39" s="13">
        <f>$C$2*H11</f>
        <v>937650</v>
      </c>
    </row>
    <row r="40" spans="2:8" x14ac:dyDescent="0.25">
      <c r="B40" s="18" t="s">
        <v>34</v>
      </c>
      <c r="C40" s="19"/>
      <c r="D40" s="20">
        <f>D36-D37-D38-D39</f>
        <v>2299550</v>
      </c>
      <c r="E40" s="20">
        <f>E36-E37-E38-E39</f>
        <v>2828550</v>
      </c>
      <c r="F40" s="20">
        <f>F36-F37-F38-F39</f>
        <v>4063550</v>
      </c>
      <c r="G40" s="20">
        <f>G36-G37-G38-G39</f>
        <v>3588550</v>
      </c>
      <c r="H40" s="21">
        <f>H36-H37-H38-H39</f>
        <v>2962350</v>
      </c>
    </row>
    <row r="41" spans="2:8" x14ac:dyDescent="0.25">
      <c r="B41" s="7" t="s">
        <v>35</v>
      </c>
      <c r="C41" s="8"/>
      <c r="D41" s="12">
        <f>D40*$C$19</f>
        <v>689865</v>
      </c>
      <c r="E41" s="12">
        <f>E40*$C$19</f>
        <v>848565</v>
      </c>
      <c r="F41" s="12">
        <f>F40*$C$19</f>
        <v>1219065</v>
      </c>
      <c r="G41" s="12">
        <f>G40*$C$19</f>
        <v>1076565</v>
      </c>
      <c r="H41" s="13">
        <f>H40*$C$19</f>
        <v>888705</v>
      </c>
    </row>
    <row r="42" spans="2:8" x14ac:dyDescent="0.25">
      <c r="B42" s="18" t="s">
        <v>36</v>
      </c>
      <c r="C42" s="19"/>
      <c r="D42" s="20">
        <f>D40-D41</f>
        <v>1609685</v>
      </c>
      <c r="E42" s="20">
        <f>E40-E41</f>
        <v>1979985</v>
      </c>
      <c r="F42" s="20">
        <f>F40-F41</f>
        <v>2844485</v>
      </c>
      <c r="G42" s="20">
        <f>G40-G41</f>
        <v>2511985</v>
      </c>
      <c r="H42" s="21">
        <f>H40-H41</f>
        <v>2073645</v>
      </c>
    </row>
    <row r="43" spans="2:8" x14ac:dyDescent="0.25">
      <c r="B43" s="7" t="s">
        <v>37</v>
      </c>
      <c r="C43" s="8"/>
      <c r="D43" s="12">
        <f>D39</f>
        <v>1500450</v>
      </c>
      <c r="E43" s="12">
        <f>E39</f>
        <v>2571450</v>
      </c>
      <c r="F43" s="12">
        <f>F39</f>
        <v>1836450</v>
      </c>
      <c r="G43" s="12">
        <f>G39</f>
        <v>1311450</v>
      </c>
      <c r="H43" s="13">
        <f>H39</f>
        <v>937650</v>
      </c>
    </row>
    <row r="44" spans="2:8" ht="15.75" thickBot="1" x14ac:dyDescent="0.3">
      <c r="B44" s="14" t="s">
        <v>38</v>
      </c>
      <c r="C44" s="15"/>
      <c r="D44" s="16">
        <f>D42+D43</f>
        <v>3110135</v>
      </c>
      <c r="E44" s="16">
        <f>E42+E43</f>
        <v>4551435</v>
      </c>
      <c r="F44" s="16">
        <f>F42+F43</f>
        <v>4680935</v>
      </c>
      <c r="G44" s="16">
        <f>G42+G43</f>
        <v>3823435</v>
      </c>
      <c r="H44" s="17">
        <f>H42+H43</f>
        <v>3011295</v>
      </c>
    </row>
    <row r="45" spans="2:8" ht="15.75" thickTop="1" x14ac:dyDescent="0.25">
      <c r="B45" s="7"/>
      <c r="C45" s="8"/>
      <c r="D45" s="8"/>
      <c r="E45" s="8"/>
      <c r="F45" s="8"/>
      <c r="G45" s="8"/>
      <c r="H45" s="11"/>
    </row>
    <row r="46" spans="2:8" x14ac:dyDescent="0.25">
      <c r="B46" s="7" t="s">
        <v>39</v>
      </c>
      <c r="C46" s="8"/>
      <c r="D46" s="8"/>
      <c r="E46" s="8"/>
      <c r="F46" s="8"/>
      <c r="G46" s="8"/>
      <c r="H46" s="11"/>
    </row>
    <row r="47" spans="2:8" x14ac:dyDescent="0.25">
      <c r="B47" s="7" t="s">
        <v>40</v>
      </c>
      <c r="C47" s="8"/>
      <c r="D47" s="8">
        <v>0</v>
      </c>
      <c r="E47" s="12">
        <f>D48</f>
        <v>3399000</v>
      </c>
      <c r="F47" s="12">
        <f>E48</f>
        <v>4059000</v>
      </c>
      <c r="G47" s="12">
        <f>F48</f>
        <v>4224000</v>
      </c>
      <c r="H47" s="13">
        <f>G48</f>
        <v>3696000</v>
      </c>
    </row>
    <row r="48" spans="2:8" x14ac:dyDescent="0.25">
      <c r="B48" s="7" t="s">
        <v>41</v>
      </c>
      <c r="C48" s="8"/>
      <c r="D48" s="12">
        <f>D36*$C$20</f>
        <v>3399000</v>
      </c>
      <c r="E48" s="12">
        <f>E36*$C$20</f>
        <v>4059000</v>
      </c>
      <c r="F48" s="12">
        <f>F36*$C$20</f>
        <v>4224000</v>
      </c>
      <c r="G48" s="12">
        <f>G36*$C$20</f>
        <v>3696000</v>
      </c>
      <c r="H48" s="13">
        <v>0</v>
      </c>
    </row>
    <row r="49" spans="2:8" ht="15.75" thickBot="1" x14ac:dyDescent="0.3">
      <c r="B49" s="14" t="s">
        <v>42</v>
      </c>
      <c r="C49" s="15"/>
      <c r="D49" s="16">
        <f>D47-D48</f>
        <v>-3399000</v>
      </c>
      <c r="E49" s="16">
        <f>E47-E48</f>
        <v>-660000</v>
      </c>
      <c r="F49" s="16">
        <f>F47-F48</f>
        <v>-165000</v>
      </c>
      <c r="G49" s="16">
        <f>G47-G48</f>
        <v>528000</v>
      </c>
      <c r="H49" s="17">
        <f>H47-H48</f>
        <v>3696000</v>
      </c>
    </row>
    <row r="50" spans="2:8" ht="15.75" thickTop="1" x14ac:dyDescent="0.25">
      <c r="B50" s="7"/>
      <c r="C50" s="8"/>
      <c r="D50" s="8"/>
      <c r="E50" s="8"/>
      <c r="F50" s="8"/>
      <c r="G50" s="8"/>
      <c r="H50" s="11"/>
    </row>
    <row r="51" spans="2:8" x14ac:dyDescent="0.25">
      <c r="B51" s="7" t="s">
        <v>43</v>
      </c>
      <c r="C51" s="8"/>
      <c r="D51" s="12">
        <f>D44+D49</f>
        <v>-288865</v>
      </c>
      <c r="E51" s="12">
        <f>E44+E49</f>
        <v>3891435</v>
      </c>
      <c r="F51" s="12">
        <f>F44+F49</f>
        <v>4515935</v>
      </c>
      <c r="G51" s="12">
        <f>G44+G49</f>
        <v>4351435</v>
      </c>
      <c r="H51" s="13">
        <f>H44+H49</f>
        <v>6707295</v>
      </c>
    </row>
    <row r="52" spans="2:8" x14ac:dyDescent="0.25">
      <c r="B52" s="7"/>
      <c r="C52" s="8"/>
      <c r="D52" s="8"/>
      <c r="E52" s="8"/>
      <c r="F52" s="8"/>
      <c r="G52" s="8"/>
      <c r="H52" s="11"/>
    </row>
    <row r="53" spans="2:8" x14ac:dyDescent="0.25">
      <c r="B53" s="7" t="s">
        <v>44</v>
      </c>
      <c r="C53" s="8"/>
      <c r="D53" s="8"/>
      <c r="E53" s="8"/>
      <c r="F53" s="8"/>
      <c r="G53" s="8"/>
      <c r="H53" s="13">
        <f>C2-D39-E39-F39-G39-H39</f>
        <v>2342550</v>
      </c>
    </row>
    <row r="54" spans="2:8" x14ac:dyDescent="0.25">
      <c r="B54" s="7" t="s">
        <v>45</v>
      </c>
      <c r="C54" s="8"/>
      <c r="D54" s="8"/>
      <c r="E54" s="8"/>
      <c r="F54" s="8"/>
      <c r="G54" s="8"/>
      <c r="H54" s="58">
        <v>1100000</v>
      </c>
    </row>
    <row r="55" spans="2:8" x14ac:dyDescent="0.25">
      <c r="B55" s="7" t="s">
        <v>46</v>
      </c>
      <c r="C55" s="8"/>
      <c r="D55" s="8"/>
      <c r="E55" s="8"/>
      <c r="F55" s="8"/>
      <c r="G55" s="8"/>
      <c r="H55" s="13">
        <f>(H53-H54)*C19</f>
        <v>372765</v>
      </c>
    </row>
    <row r="56" spans="2:8" x14ac:dyDescent="0.25">
      <c r="B56" s="7"/>
      <c r="C56" s="8"/>
      <c r="D56" s="8"/>
      <c r="E56" s="8"/>
      <c r="F56" s="8"/>
      <c r="G56" s="8"/>
      <c r="H56" s="11"/>
    </row>
    <row r="57" spans="2:8" x14ac:dyDescent="0.25">
      <c r="B57" s="7" t="s">
        <v>47</v>
      </c>
      <c r="C57" s="8"/>
      <c r="D57" s="8"/>
      <c r="E57" s="8"/>
      <c r="F57" s="8"/>
      <c r="G57" s="8"/>
      <c r="H57" s="58">
        <v>1100000</v>
      </c>
    </row>
    <row r="58" spans="2:8" x14ac:dyDescent="0.25">
      <c r="B58" s="7" t="s">
        <v>48</v>
      </c>
      <c r="C58" s="8"/>
      <c r="D58" s="8"/>
      <c r="E58" s="8"/>
      <c r="F58" s="8"/>
      <c r="G58" s="8"/>
      <c r="H58" s="13">
        <f>H55+H57</f>
        <v>1472765</v>
      </c>
    </row>
    <row r="59" spans="2:8" x14ac:dyDescent="0.25">
      <c r="B59" s="7"/>
      <c r="C59" s="8"/>
      <c r="D59" s="8"/>
      <c r="E59" s="8"/>
      <c r="F59" s="8"/>
      <c r="G59" s="8"/>
      <c r="H59" s="11"/>
    </row>
    <row r="60" spans="2:8" x14ac:dyDescent="0.25">
      <c r="B60" s="36" t="s">
        <v>49</v>
      </c>
      <c r="C60" s="36">
        <v>0</v>
      </c>
      <c r="D60" s="36">
        <v>1</v>
      </c>
      <c r="E60" s="36">
        <v>2</v>
      </c>
      <c r="F60" s="36">
        <v>3</v>
      </c>
      <c r="G60" s="36">
        <v>4</v>
      </c>
      <c r="H60" s="36">
        <v>5</v>
      </c>
    </row>
    <row r="61" spans="2:8" x14ac:dyDescent="0.25">
      <c r="B61" s="27" t="s">
        <v>50</v>
      </c>
      <c r="C61" s="38">
        <f>-C2</f>
        <v>-10500000</v>
      </c>
      <c r="D61" s="38">
        <f>D51</f>
        <v>-288865</v>
      </c>
      <c r="E61" s="38">
        <f>E51</f>
        <v>3891435</v>
      </c>
      <c r="F61" s="38">
        <f>F51</f>
        <v>4515935</v>
      </c>
      <c r="G61" s="38">
        <f>G51</f>
        <v>4351435</v>
      </c>
      <c r="H61" s="38">
        <f>H51+H58</f>
        <v>8180060</v>
      </c>
    </row>
    <row r="62" spans="2:8" x14ac:dyDescent="0.25">
      <c r="C62" s="22"/>
      <c r="D62" s="22"/>
      <c r="E62" s="22"/>
      <c r="F62" s="22"/>
      <c r="G62" s="22"/>
      <c r="H62" s="22"/>
    </row>
  </sheetData>
  <mergeCells count="1">
    <mergeCell ref="B24:C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46" workbookViewId="0">
      <selection activeCell="E21" sqref="E21"/>
    </sheetView>
  </sheetViews>
  <sheetFormatPr defaultRowHeight="15" x14ac:dyDescent="0.25"/>
  <sheetData>
    <row r="1" spans="1:9" x14ac:dyDescent="0.25">
      <c r="A1" t="s">
        <v>70</v>
      </c>
    </row>
    <row r="2" spans="1:9" ht="15.75" thickBot="1" x14ac:dyDescent="0.3"/>
    <row r="3" spans="1:9" x14ac:dyDescent="0.25">
      <c r="A3" s="55" t="s">
        <v>71</v>
      </c>
      <c r="B3" s="55"/>
    </row>
    <row r="4" spans="1:9" x14ac:dyDescent="0.25">
      <c r="A4" s="52" t="s">
        <v>72</v>
      </c>
      <c r="B4" s="52">
        <v>0.99980794428710085</v>
      </c>
    </row>
    <row r="5" spans="1:9" x14ac:dyDescent="0.25">
      <c r="A5" s="52" t="s">
        <v>73</v>
      </c>
      <c r="B5" s="52">
        <v>0.99961592545959854</v>
      </c>
    </row>
    <row r="6" spans="1:9" x14ac:dyDescent="0.25">
      <c r="A6" s="52" t="s">
        <v>74</v>
      </c>
      <c r="B6" s="52">
        <v>0.99960918730976689</v>
      </c>
    </row>
    <row r="7" spans="1:9" x14ac:dyDescent="0.25">
      <c r="A7" s="52" t="s">
        <v>75</v>
      </c>
      <c r="B7" s="52">
        <v>5.8561347158224615E-4</v>
      </c>
    </row>
    <row r="8" spans="1:9" ht="15.75" thickBot="1" x14ac:dyDescent="0.3">
      <c r="A8" s="53" t="s">
        <v>76</v>
      </c>
      <c r="B8" s="53">
        <v>59</v>
      </c>
    </row>
    <row r="10" spans="1:9" ht="15.75" thickBot="1" x14ac:dyDescent="0.3">
      <c r="A10" t="s">
        <v>77</v>
      </c>
    </row>
    <row r="11" spans="1:9" x14ac:dyDescent="0.25">
      <c r="A11" s="54"/>
      <c r="B11" s="54" t="s">
        <v>82</v>
      </c>
      <c r="C11" s="54" t="s">
        <v>83</v>
      </c>
      <c r="D11" s="54" t="s">
        <v>84</v>
      </c>
      <c r="E11" s="54" t="s">
        <v>85</v>
      </c>
      <c r="F11" s="54" t="s">
        <v>86</v>
      </c>
    </row>
    <row r="12" spans="1:9" x14ac:dyDescent="0.25">
      <c r="A12" s="52" t="s">
        <v>78</v>
      </c>
      <c r="B12" s="52">
        <v>1</v>
      </c>
      <c r="C12" s="52">
        <v>5.0876194643594941E-2</v>
      </c>
      <c r="D12" s="52">
        <v>5.0876194643594941E-2</v>
      </c>
      <c r="E12" s="52">
        <v>148351.69155350167</v>
      </c>
      <c r="F12" s="52">
        <v>4.7645383418386379E-99</v>
      </c>
    </row>
    <row r="13" spans="1:9" x14ac:dyDescent="0.25">
      <c r="A13" s="52" t="s">
        <v>79</v>
      </c>
      <c r="B13" s="52">
        <v>57</v>
      </c>
      <c r="C13" s="52">
        <v>1.954775887162078E-5</v>
      </c>
      <c r="D13" s="52">
        <v>3.4294313809861017E-7</v>
      </c>
      <c r="E13" s="52"/>
      <c r="F13" s="52"/>
    </row>
    <row r="14" spans="1:9" ht="15.75" thickBot="1" x14ac:dyDescent="0.3">
      <c r="A14" s="53" t="s">
        <v>80</v>
      </c>
      <c r="B14" s="53">
        <v>58</v>
      </c>
      <c r="C14" s="53">
        <v>5.0895742402466561E-2</v>
      </c>
      <c r="D14" s="53"/>
      <c r="E14" s="53"/>
      <c r="F14" s="53"/>
    </row>
    <row r="15" spans="1:9" ht="15.75" thickBot="1" x14ac:dyDescent="0.3"/>
    <row r="16" spans="1:9" x14ac:dyDescent="0.25">
      <c r="A16" s="54"/>
      <c r="B16" s="54" t="s">
        <v>87</v>
      </c>
      <c r="C16" s="54" t="s">
        <v>75</v>
      </c>
      <c r="D16" s="54" t="s">
        <v>88</v>
      </c>
      <c r="E16" s="54" t="s">
        <v>89</v>
      </c>
      <c r="F16" s="54" t="s">
        <v>90</v>
      </c>
      <c r="G16" s="54" t="s">
        <v>91</v>
      </c>
      <c r="H16" s="54" t="s">
        <v>92</v>
      </c>
      <c r="I16" s="54" t="s">
        <v>93</v>
      </c>
    </row>
    <row r="17" spans="1:9" x14ac:dyDescent="0.25">
      <c r="A17" s="52" t="s">
        <v>81</v>
      </c>
      <c r="B17" s="52">
        <v>1.7718703961997068E-3</v>
      </c>
      <c r="C17" s="52">
        <v>7.9962613096651536E-5</v>
      </c>
      <c r="D17" s="52">
        <v>22.15873553379291</v>
      </c>
      <c r="E17" s="52">
        <v>1.0766339012262334E-29</v>
      </c>
      <c r="F17" s="52">
        <v>1.6117480254390114E-3</v>
      </c>
      <c r="G17" s="52">
        <v>1.9319927669604021E-3</v>
      </c>
      <c r="H17" s="52">
        <v>1.6117480254390114E-3</v>
      </c>
      <c r="I17" s="52">
        <v>1.9319927669604021E-3</v>
      </c>
    </row>
    <row r="18" spans="1:9" ht="15.75" thickBot="1" x14ac:dyDescent="0.3">
      <c r="A18" s="56">
        <v>-7.5557860426037609E-3</v>
      </c>
      <c r="B18" s="56">
        <v>1.0019621389280886</v>
      </c>
      <c r="C18" s="53">
        <v>2.6013875646363283E-3</v>
      </c>
      <c r="D18" s="53">
        <v>385.16449934216627</v>
      </c>
      <c r="E18" s="53">
        <v>4.7645383418387735E-99</v>
      </c>
      <c r="F18" s="53">
        <v>0.99675295018367516</v>
      </c>
      <c r="G18" s="53">
        <v>1.0071713276725021</v>
      </c>
      <c r="H18" s="53">
        <v>0.99675295018367516</v>
      </c>
      <c r="I18" s="53">
        <v>1.0071713276725021</v>
      </c>
    </row>
    <row r="22" spans="1:9" x14ac:dyDescent="0.25">
      <c r="A22" t="s">
        <v>94</v>
      </c>
    </row>
    <row r="23" spans="1:9" ht="15.75" thickBot="1" x14ac:dyDescent="0.3"/>
    <row r="24" spans="1:9" x14ac:dyDescent="0.25">
      <c r="A24" s="54" t="s">
        <v>95</v>
      </c>
      <c r="B24" s="54" t="s">
        <v>96</v>
      </c>
      <c r="C24" s="54" t="s">
        <v>97</v>
      </c>
    </row>
    <row r="25" spans="1:9" x14ac:dyDescent="0.25">
      <c r="A25" s="52">
        <v>1</v>
      </c>
      <c r="B25" s="52">
        <v>-6.1060232456053215E-2</v>
      </c>
      <c r="C25" s="52">
        <v>9.066831635687958E-4</v>
      </c>
    </row>
    <row r="26" spans="1:9" x14ac:dyDescent="0.25">
      <c r="A26" s="52">
        <v>2</v>
      </c>
      <c r="B26" s="52">
        <v>4.1362716478581918E-2</v>
      </c>
      <c r="C26" s="52">
        <v>-2.4798572443874428E-4</v>
      </c>
    </row>
    <row r="27" spans="1:9" x14ac:dyDescent="0.25">
      <c r="A27" s="52">
        <v>3</v>
      </c>
      <c r="B27" s="52">
        <v>1.4335714921509103E-2</v>
      </c>
      <c r="C27" s="52">
        <v>-5.251669053131288E-4</v>
      </c>
    </row>
    <row r="28" spans="1:9" x14ac:dyDescent="0.25">
      <c r="A28" s="52">
        <v>4</v>
      </c>
      <c r="B28" s="52">
        <v>2.149887139292786E-2</v>
      </c>
      <c r="C28" s="52">
        <v>8.8200046807746998E-4</v>
      </c>
    </row>
    <row r="29" spans="1:9" x14ac:dyDescent="0.25">
      <c r="A29" s="52">
        <v>5</v>
      </c>
      <c r="B29" s="52">
        <v>2.5988781317383209E-2</v>
      </c>
      <c r="C29" s="52">
        <v>-1.1203928642478447E-4</v>
      </c>
    </row>
    <row r="30" spans="1:9" x14ac:dyDescent="0.25">
      <c r="A30" s="52">
        <v>6</v>
      </c>
      <c r="B30" s="52">
        <v>-1.8148215582915451E-2</v>
      </c>
      <c r="C30" s="52">
        <v>-5.1102367402559509E-4</v>
      </c>
    </row>
    <row r="31" spans="1:9" x14ac:dyDescent="0.25">
      <c r="A31" s="52">
        <v>7</v>
      </c>
      <c r="B31" s="52">
        <v>4.5239768539272075E-3</v>
      </c>
      <c r="C31" s="52">
        <v>1.1674828293718846E-3</v>
      </c>
    </row>
    <row r="32" spans="1:9" x14ac:dyDescent="0.25">
      <c r="A32" s="52">
        <v>8</v>
      </c>
      <c r="B32" s="52">
        <v>8.8205709722458513E-3</v>
      </c>
      <c r="C32" s="52">
        <v>2.509901272406273E-4</v>
      </c>
    </row>
    <row r="33" spans="1:3" x14ac:dyDescent="0.25">
      <c r="A33" s="52">
        <v>9</v>
      </c>
      <c r="B33" s="52">
        <v>5.2257165424573336E-2</v>
      </c>
      <c r="C33" s="52">
        <v>-4.2947925646525525E-4</v>
      </c>
    </row>
    <row r="34" spans="1:3" x14ac:dyDescent="0.25">
      <c r="A34" s="52">
        <v>10</v>
      </c>
      <c r="B34" s="52">
        <v>1.2787424645886218E-2</v>
      </c>
      <c r="C34" s="52">
        <v>6.9387656905063079E-4</v>
      </c>
    </row>
    <row r="35" spans="1:3" x14ac:dyDescent="0.25">
      <c r="A35" s="52">
        <v>11</v>
      </c>
      <c r="B35" s="52">
        <v>3.7763409350473204E-2</v>
      </c>
      <c r="C35" s="52">
        <v>-3.639392746850878E-4</v>
      </c>
    </row>
    <row r="36" spans="1:3" x14ac:dyDescent="0.25">
      <c r="A36" s="52">
        <v>12</v>
      </c>
      <c r="B36" s="52">
        <v>1.9851376622157791E-2</v>
      </c>
      <c r="C36" s="52">
        <v>-6.8511729713688005E-4</v>
      </c>
    </row>
    <row r="37" spans="1:3" x14ac:dyDescent="0.25">
      <c r="A37" s="52">
        <v>13</v>
      </c>
      <c r="B37" s="52">
        <v>2.2558722269398219E-2</v>
      </c>
      <c r="C37" s="52">
        <v>7.7724134655401261E-4</v>
      </c>
    </row>
    <row r="38" spans="1:3" x14ac:dyDescent="0.25">
      <c r="A38" s="52">
        <v>14</v>
      </c>
      <c r="B38" s="52">
        <v>-1.3281911006970551E-2</v>
      </c>
      <c r="C38" s="52">
        <v>-1.3726651763803881E-4</v>
      </c>
    </row>
    <row r="39" spans="1:3" x14ac:dyDescent="0.25">
      <c r="A39" s="52">
        <v>15</v>
      </c>
      <c r="B39" s="52">
        <v>5.1314302314712332E-2</v>
      </c>
      <c r="C39" s="52">
        <v>-5.4228631052329751E-4</v>
      </c>
    </row>
    <row r="40" spans="1:3" x14ac:dyDescent="0.25">
      <c r="A40" s="52">
        <v>16</v>
      </c>
      <c r="B40" s="52">
        <v>-2.9620958437149882E-2</v>
      </c>
      <c r="C40" s="52">
        <v>6.0028823011383861E-4</v>
      </c>
    </row>
    <row r="41" spans="1:3" x14ac:dyDescent="0.25">
      <c r="A41" s="52">
        <v>17</v>
      </c>
      <c r="B41" s="52">
        <v>3.1563066901974801E-2</v>
      </c>
      <c r="C41" s="52">
        <v>-2.0738112133478898E-4</v>
      </c>
    </row>
    <row r="42" spans="1:3" x14ac:dyDescent="0.25">
      <c r="A42" s="52">
        <v>18</v>
      </c>
      <c r="B42" s="52">
        <v>4.6363279547043265E-2</v>
      </c>
      <c r="C42" s="52">
        <v>-4.808495660002382E-4</v>
      </c>
    </row>
    <row r="43" spans="1:3" x14ac:dyDescent="0.25">
      <c r="A43" s="52">
        <v>19</v>
      </c>
      <c r="B43" s="52">
        <v>2.9834630569138612E-2</v>
      </c>
      <c r="C43" s="52">
        <v>5.4327198333482818E-4</v>
      </c>
    </row>
    <row r="44" spans="1:3" x14ac:dyDescent="0.25">
      <c r="A44" s="52">
        <v>20</v>
      </c>
      <c r="B44" s="52">
        <v>2.5364196048266049E-2</v>
      </c>
      <c r="C44" s="52">
        <v>-7.8635140605229359E-5</v>
      </c>
    </row>
    <row r="45" spans="1:3" x14ac:dyDescent="0.25">
      <c r="A45" s="52">
        <v>21</v>
      </c>
      <c r="B45" s="52">
        <v>-3.3897553252344816E-2</v>
      </c>
      <c r="C45" s="52">
        <v>-7.3631226719562265E-4</v>
      </c>
    </row>
    <row r="46" spans="1:3" x14ac:dyDescent="0.25">
      <c r="A46" s="52">
        <v>22</v>
      </c>
      <c r="B46" s="52">
        <v>4.4931753553320339E-2</v>
      </c>
      <c r="C46" s="52">
        <v>7.3711023306764073E-4</v>
      </c>
    </row>
    <row r="47" spans="1:3" x14ac:dyDescent="0.25">
      <c r="A47" s="52">
        <v>23</v>
      </c>
      <c r="B47" s="52">
        <v>8.6758894536753707E-3</v>
      </c>
      <c r="C47" s="52">
        <v>-3.4797801546467347E-4</v>
      </c>
    </row>
    <row r="48" spans="1:3" x14ac:dyDescent="0.25">
      <c r="A48" s="52">
        <v>24</v>
      </c>
      <c r="B48" s="52">
        <v>7.9681268016835206E-3</v>
      </c>
      <c r="C48" s="52">
        <v>-6.3786856800042771E-4</v>
      </c>
    </row>
    <row r="49" spans="1:3" x14ac:dyDescent="0.25">
      <c r="A49" s="52">
        <v>25</v>
      </c>
      <c r="B49" s="52">
        <v>2.2818365686804568E-2</v>
      </c>
      <c r="C49" s="52">
        <v>5.9959002318843088E-4</v>
      </c>
    </row>
    <row r="50" spans="1:3" x14ac:dyDescent="0.25">
      <c r="A50" s="52">
        <v>26</v>
      </c>
      <c r="B50" s="52">
        <v>2.0850897780590565E-2</v>
      </c>
      <c r="C50" s="52">
        <v>-2.0904703624488596E-4</v>
      </c>
    </row>
    <row r="51" spans="1:3" x14ac:dyDescent="0.25">
      <c r="A51" s="52">
        <v>27</v>
      </c>
      <c r="B51" s="52">
        <v>-1.3354248277316029E-2</v>
      </c>
      <c r="C51" s="52">
        <v>-4.6631350304308754E-4</v>
      </c>
    </row>
    <row r="52" spans="1:3" x14ac:dyDescent="0.25">
      <c r="A52" s="52">
        <v>28</v>
      </c>
      <c r="B52" s="52">
        <v>3.9476001753590791E-2</v>
      </c>
      <c r="C52" s="52">
        <v>4.5834941833783338E-4</v>
      </c>
    </row>
    <row r="53" spans="1:3" x14ac:dyDescent="0.25">
      <c r="A53" s="52">
        <v>29</v>
      </c>
      <c r="B53" s="52">
        <v>-1.3780756815294514E-2</v>
      </c>
      <c r="C53" s="52">
        <v>-2.5623370829894535E-4</v>
      </c>
    </row>
    <row r="54" spans="1:3" x14ac:dyDescent="0.25">
      <c r="A54" s="52">
        <v>30</v>
      </c>
      <c r="B54" s="52">
        <v>2.5002156303388045E-2</v>
      </c>
      <c r="C54" s="52">
        <v>-6.2717036805760851E-4</v>
      </c>
    </row>
    <row r="55" spans="1:3" x14ac:dyDescent="0.25">
      <c r="A55" s="52">
        <v>31</v>
      </c>
      <c r="B55" s="52">
        <v>2.6320198728152631E-2</v>
      </c>
      <c r="C55" s="52">
        <v>5.8879583821974321E-4</v>
      </c>
    </row>
    <row r="56" spans="1:3" x14ac:dyDescent="0.25">
      <c r="A56" s="52">
        <v>32</v>
      </c>
      <c r="B56" s="52">
        <v>-2.4499851265228894E-3</v>
      </c>
      <c r="C56" s="52">
        <v>-1.1249515682190897E-4</v>
      </c>
    </row>
    <row r="57" spans="1:3" x14ac:dyDescent="0.25">
      <c r="A57" s="52">
        <v>33</v>
      </c>
      <c r="B57" s="52">
        <v>-2.9346541136653321E-2</v>
      </c>
      <c r="C57" s="52">
        <v>-6.696041921092806E-4</v>
      </c>
    </row>
    <row r="58" spans="1:3" x14ac:dyDescent="0.25">
      <c r="A58" s="52">
        <v>34</v>
      </c>
      <c r="B58" s="52">
        <v>5.6755388774493758E-2</v>
      </c>
      <c r="C58" s="52">
        <v>6.565787623568492E-4</v>
      </c>
    </row>
    <row r="59" spans="1:3" x14ac:dyDescent="0.25">
      <c r="A59" s="52">
        <v>35</v>
      </c>
      <c r="B59" s="52">
        <v>-1.5675069465111324E-2</v>
      </c>
      <c r="C59" s="52">
        <v>-2.1132744510971718E-4</v>
      </c>
    </row>
    <row r="60" spans="1:3" x14ac:dyDescent="0.25">
      <c r="A60" s="52">
        <v>36</v>
      </c>
      <c r="B60" s="52">
        <v>1.0292709789434014E-2</v>
      </c>
      <c r="C60" s="52">
        <v>-7.7748899247296818E-4</v>
      </c>
    </row>
    <row r="61" spans="1:3" x14ac:dyDescent="0.25">
      <c r="A61" s="52">
        <v>37</v>
      </c>
      <c r="B61" s="52">
        <v>1.2275488654828887E-2</v>
      </c>
      <c r="C61" s="52">
        <v>5.6763804713079805E-4</v>
      </c>
    </row>
    <row r="62" spans="1:3" x14ac:dyDescent="0.25">
      <c r="A62" s="52">
        <v>38</v>
      </c>
      <c r="B62" s="52">
        <v>-1.928937948450488E-2</v>
      </c>
      <c r="C62" s="52">
        <v>-4.0173101405676509E-5</v>
      </c>
    </row>
    <row r="63" spans="1:3" x14ac:dyDescent="0.25">
      <c r="A63" s="52">
        <v>39</v>
      </c>
      <c r="B63" s="52">
        <v>2.1527587644435266E-2</v>
      </c>
      <c r="C63" s="52">
        <v>-5.9773854039614494E-4</v>
      </c>
    </row>
    <row r="64" spans="1:3" x14ac:dyDescent="0.25">
      <c r="A64" s="52">
        <v>40</v>
      </c>
      <c r="B64" s="52">
        <v>-6.0965138768444893E-2</v>
      </c>
      <c r="C64" s="52">
        <v>6.0443620345705662E-4</v>
      </c>
    </row>
    <row r="65" spans="1:3" x14ac:dyDescent="0.25">
      <c r="A65" s="52">
        <v>41</v>
      </c>
      <c r="B65" s="52">
        <v>-2.4731195370717173E-2</v>
      </c>
      <c r="C65" s="52">
        <v>-2.0366609837674937E-4</v>
      </c>
    </row>
    <row r="66" spans="1:3" x14ac:dyDescent="0.25">
      <c r="A66" s="52">
        <v>42</v>
      </c>
      <c r="B66" s="52">
        <v>8.4909462877834602E-2</v>
      </c>
      <c r="C66" s="52">
        <v>-5.3924389143035489E-4</v>
      </c>
    </row>
    <row r="67" spans="1:3" x14ac:dyDescent="0.25">
      <c r="A67" s="52">
        <v>43</v>
      </c>
      <c r="B67" s="52">
        <v>2.2192824891163151E-3</v>
      </c>
      <c r="C67" s="52">
        <v>7.1929515046587024E-4</v>
      </c>
    </row>
    <row r="68" spans="1:3" x14ac:dyDescent="0.25">
      <c r="A68" s="52">
        <v>44</v>
      </c>
      <c r="B68" s="52">
        <v>-1.5934656075213903E-2</v>
      </c>
      <c r="C68" s="52">
        <v>-9.1446665469993582E-5</v>
      </c>
    </row>
    <row r="69" spans="1:3" x14ac:dyDescent="0.25">
      <c r="A69" s="52">
        <v>45</v>
      </c>
      <c r="B69" s="52">
        <v>-4.9255044070313461E-2</v>
      </c>
      <c r="C69" s="52">
        <v>-6.0973762694442601E-4</v>
      </c>
    </row>
    <row r="70" spans="1:3" x14ac:dyDescent="0.25">
      <c r="A70" s="52">
        <v>46</v>
      </c>
      <c r="B70" s="52">
        <v>-2.581682247576639E-3</v>
      </c>
      <c r="C70" s="52">
        <v>1.0117119486070503E-3</v>
      </c>
    </row>
    <row r="71" spans="1:3" x14ac:dyDescent="0.25">
      <c r="A71" s="52">
        <v>47</v>
      </c>
      <c r="B71" s="52">
        <v>6.7683726596108371E-2</v>
      </c>
      <c r="C71" s="52">
        <v>-4.6267829123244897E-5</v>
      </c>
    </row>
    <row r="72" spans="1:3" x14ac:dyDescent="0.25">
      <c r="A72" s="52">
        <v>48</v>
      </c>
      <c r="B72" s="52">
        <v>4.317921466584434E-3</v>
      </c>
      <c r="C72" s="52">
        <v>-5.9560906240111594E-4</v>
      </c>
    </row>
    <row r="73" spans="1:3" x14ac:dyDescent="0.25">
      <c r="A73" s="52">
        <v>49</v>
      </c>
      <c r="B73" s="52">
        <v>1.6934499009320984E-2</v>
      </c>
      <c r="C73" s="52">
        <v>7.7262233789718998E-4</v>
      </c>
    </row>
    <row r="74" spans="1:3" x14ac:dyDescent="0.25">
      <c r="A74" s="52">
        <v>50</v>
      </c>
      <c r="B74" s="52">
        <v>2.5008858121662245E-3</v>
      </c>
      <c r="C74" s="52">
        <v>-8.3894761437694736E-5</v>
      </c>
    </row>
    <row r="75" spans="1:3" x14ac:dyDescent="0.25">
      <c r="A75" s="52">
        <v>51</v>
      </c>
      <c r="B75" s="52">
        <v>3.7234451101695598E-2</v>
      </c>
      <c r="C75" s="52">
        <v>-6.3816119409482869E-4</v>
      </c>
    </row>
    <row r="76" spans="1:3" x14ac:dyDescent="0.25">
      <c r="A76" s="52">
        <v>52</v>
      </c>
      <c r="B76" s="52">
        <v>3.3314313896387572E-4</v>
      </c>
      <c r="C76" s="52">
        <v>8.5834873289372606E-4</v>
      </c>
    </row>
    <row r="77" spans="1:3" x14ac:dyDescent="0.25">
      <c r="A77" s="52">
        <v>53</v>
      </c>
      <c r="B77" s="52">
        <v>3.763533824875688E-4</v>
      </c>
      <c r="C77" s="52">
        <v>-3.8088979069364644E-4</v>
      </c>
    </row>
    <row r="78" spans="1:3" x14ac:dyDescent="0.25">
      <c r="A78" s="52">
        <v>54</v>
      </c>
      <c r="B78" s="52">
        <v>-1.7892317192662439E-2</v>
      </c>
      <c r="C78" s="52">
        <v>-5.8136797597192064E-4</v>
      </c>
    </row>
    <row r="79" spans="1:3" x14ac:dyDescent="0.25">
      <c r="A79" s="52">
        <v>55</v>
      </c>
      <c r="B79" s="52">
        <v>3.576295720937122E-2</v>
      </c>
      <c r="C79" s="52">
        <v>1.0088185672872049E-3</v>
      </c>
    </row>
    <row r="80" spans="1:3" x14ac:dyDescent="0.25">
      <c r="A80" s="52">
        <v>56</v>
      </c>
      <c r="B80" s="52">
        <v>1.9657658268497465E-2</v>
      </c>
      <c r="C80" s="52">
        <v>-2.4577590178747125E-4</v>
      </c>
    </row>
    <row r="81" spans="1:3" x14ac:dyDescent="0.25">
      <c r="A81" s="52">
        <v>57</v>
      </c>
      <c r="B81" s="52">
        <v>1.9273835938483027E-2</v>
      </c>
      <c r="C81" s="52">
        <v>-7.5314371278609876E-4</v>
      </c>
    </row>
    <row r="82" spans="1:3" x14ac:dyDescent="0.25">
      <c r="A82" s="52">
        <v>58</v>
      </c>
      <c r="B82" s="52">
        <v>3.8642233836358682E-2</v>
      </c>
      <c r="C82" s="52">
        <v>6.3219690273070422E-4</v>
      </c>
    </row>
    <row r="83" spans="1:3" ht="15.75" thickBot="1" x14ac:dyDescent="0.3">
      <c r="A83" s="53">
        <v>59</v>
      </c>
      <c r="B83" s="53">
        <v>8.308303727512749E-4</v>
      </c>
      <c r="C83" s="53">
        <v>-2.5720140322264265E-4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E22" sqref="E22:E31"/>
    </sheetView>
  </sheetViews>
  <sheetFormatPr defaultRowHeight="15" x14ac:dyDescent="0.25"/>
  <sheetData>
    <row r="1" spans="1:9" x14ac:dyDescent="0.25">
      <c r="A1" t="s">
        <v>70</v>
      </c>
    </row>
    <row r="2" spans="1:9" ht="15.75" thickBot="1" x14ac:dyDescent="0.3"/>
    <row r="3" spans="1:9" x14ac:dyDescent="0.25">
      <c r="A3" s="55" t="s">
        <v>71</v>
      </c>
      <c r="B3" s="55"/>
    </row>
    <row r="4" spans="1:9" x14ac:dyDescent="0.25">
      <c r="A4" s="52" t="s">
        <v>72</v>
      </c>
      <c r="B4" s="52">
        <v>0.44138905684975976</v>
      </c>
    </row>
    <row r="5" spans="1:9" x14ac:dyDescent="0.25">
      <c r="A5" s="52" t="s">
        <v>73</v>
      </c>
      <c r="B5" s="52">
        <v>0.19482429950672045</v>
      </c>
    </row>
    <row r="6" spans="1:9" x14ac:dyDescent="0.25">
      <c r="A6" s="52" t="s">
        <v>74</v>
      </c>
      <c r="B6" s="52">
        <v>0.18069841002438222</v>
      </c>
    </row>
    <row r="7" spans="1:9" x14ac:dyDescent="0.25">
      <c r="A7" s="52" t="s">
        <v>75</v>
      </c>
      <c r="B7" s="52">
        <v>7.5547291026456118E-2</v>
      </c>
    </row>
    <row r="8" spans="1:9" ht="15.75" thickBot="1" x14ac:dyDescent="0.3">
      <c r="A8" s="53" t="s">
        <v>76</v>
      </c>
      <c r="B8" s="53">
        <v>59</v>
      </c>
    </row>
    <row r="10" spans="1:9" ht="15.75" thickBot="1" x14ac:dyDescent="0.3">
      <c r="A10" t="s">
        <v>77</v>
      </c>
    </row>
    <row r="11" spans="1:9" x14ac:dyDescent="0.25">
      <c r="A11" s="54"/>
      <c r="B11" s="54" t="s">
        <v>82</v>
      </c>
      <c r="C11" s="54" t="s">
        <v>83</v>
      </c>
      <c r="D11" s="54" t="s">
        <v>84</v>
      </c>
      <c r="E11" s="54" t="s">
        <v>85</v>
      </c>
      <c r="F11" s="54" t="s">
        <v>86</v>
      </c>
    </row>
    <row r="12" spans="1:9" x14ac:dyDescent="0.25">
      <c r="A12" s="52" t="s">
        <v>78</v>
      </c>
      <c r="B12" s="52">
        <v>1</v>
      </c>
      <c r="C12" s="52">
        <v>7.8716379593156416E-2</v>
      </c>
      <c r="D12" s="52">
        <v>7.8716379593156416E-2</v>
      </c>
      <c r="E12" s="52">
        <v>13.792002248800793</v>
      </c>
      <c r="F12" s="52">
        <v>4.6633442141335142E-4</v>
      </c>
    </row>
    <row r="13" spans="1:9" x14ac:dyDescent="0.25">
      <c r="A13" s="52" t="s">
        <v>79</v>
      </c>
      <c r="B13" s="52">
        <v>57</v>
      </c>
      <c r="C13" s="52">
        <v>0.32532141134185527</v>
      </c>
      <c r="D13" s="52">
        <v>5.707393181436057E-3</v>
      </c>
      <c r="E13" s="52"/>
      <c r="F13" s="52"/>
    </row>
    <row r="14" spans="1:9" ht="15.75" thickBot="1" x14ac:dyDescent="0.3">
      <c r="A14" s="53" t="s">
        <v>80</v>
      </c>
      <c r="B14" s="53">
        <v>58</v>
      </c>
      <c r="C14" s="53">
        <v>0.40403779093501169</v>
      </c>
      <c r="D14" s="53"/>
      <c r="E14" s="53"/>
      <c r="F14" s="53"/>
    </row>
    <row r="15" spans="1:9" ht="15.75" thickBot="1" x14ac:dyDescent="0.3"/>
    <row r="16" spans="1:9" x14ac:dyDescent="0.25">
      <c r="A16" s="54"/>
      <c r="B16" s="54" t="s">
        <v>87</v>
      </c>
      <c r="C16" s="54" t="s">
        <v>75</v>
      </c>
      <c r="D16" s="54" t="s">
        <v>88</v>
      </c>
      <c r="E16" s="54" t="s">
        <v>89</v>
      </c>
      <c r="F16" s="54" t="s">
        <v>90</v>
      </c>
      <c r="G16" s="54" t="s">
        <v>91</v>
      </c>
      <c r="H16" s="54" t="s">
        <v>92</v>
      </c>
      <c r="I16" s="54" t="s">
        <v>93</v>
      </c>
    </row>
    <row r="17" spans="1:9" x14ac:dyDescent="0.25">
      <c r="A17" s="52" t="s">
        <v>81</v>
      </c>
      <c r="B17" s="52">
        <v>2.1489467899351161E-3</v>
      </c>
      <c r="C17" s="52">
        <v>1.0315607642233391E-2</v>
      </c>
      <c r="D17" s="52">
        <v>0.20831994240814847</v>
      </c>
      <c r="E17" s="52">
        <v>0.83572176693250411</v>
      </c>
      <c r="F17" s="52">
        <v>-1.8507701205235587E-2</v>
      </c>
      <c r="G17" s="52">
        <v>2.2805594785105819E-2</v>
      </c>
      <c r="H17" s="52">
        <v>-1.8507701205235587E-2</v>
      </c>
      <c r="I17" s="52">
        <v>2.2805594785105819E-2</v>
      </c>
    </row>
    <row r="18" spans="1:9" ht="15.75" thickBot="1" x14ac:dyDescent="0.3">
      <c r="A18" s="56">
        <v>-7.5557860426037609E-3</v>
      </c>
      <c r="B18" s="56">
        <v>1.2463113691220633</v>
      </c>
      <c r="C18" s="53">
        <v>0.33559300281667681</v>
      </c>
      <c r="D18" s="53">
        <v>3.7137585070654211</v>
      </c>
      <c r="E18" s="53">
        <v>4.6633442141335348E-4</v>
      </c>
      <c r="F18" s="53">
        <v>0.5742979726019185</v>
      </c>
      <c r="G18" s="53">
        <v>1.918324765642208</v>
      </c>
      <c r="H18" s="53">
        <v>0.5742979726019185</v>
      </c>
      <c r="I18" s="53">
        <v>1.918324765642208</v>
      </c>
    </row>
    <row r="22" spans="1:9" x14ac:dyDescent="0.25">
      <c r="A22" t="s">
        <v>94</v>
      </c>
    </row>
    <row r="23" spans="1:9" ht="15.75" thickBot="1" x14ac:dyDescent="0.3"/>
    <row r="24" spans="1:9" x14ac:dyDescent="0.25">
      <c r="A24" s="54" t="s">
        <v>95</v>
      </c>
      <c r="B24" s="54" t="s">
        <v>98</v>
      </c>
      <c r="C24" s="54" t="s">
        <v>97</v>
      </c>
    </row>
    <row r="25" spans="1:9" x14ac:dyDescent="0.25">
      <c r="A25" s="52">
        <v>1</v>
      </c>
      <c r="B25" s="52">
        <v>-7.6006066346973308E-2</v>
      </c>
      <c r="C25" s="52">
        <v>-2.1910648974583766E-2</v>
      </c>
    </row>
    <row r="26" spans="1:9" x14ac:dyDescent="0.25">
      <c r="A26" s="52">
        <v>2</v>
      </c>
      <c r="B26" s="52">
        <v>5.1394841089316412E-2</v>
      </c>
      <c r="C26" s="52">
        <v>1.9215823343412472E-2</v>
      </c>
      <c r="F26" s="57"/>
    </row>
    <row r="27" spans="1:9" x14ac:dyDescent="0.25">
      <c r="A27" s="52">
        <v>3</v>
      </c>
      <c r="B27" s="52">
        <v>1.7776745150187238E-2</v>
      </c>
      <c r="C27" s="52">
        <v>-8.8901216004763625E-2</v>
      </c>
    </row>
    <row r="28" spans="1:9" x14ac:dyDescent="0.25">
      <c r="A28" s="52">
        <v>4</v>
      </c>
      <c r="B28" s="52">
        <v>2.6686785761781861E-2</v>
      </c>
      <c r="C28" s="52">
        <v>2.2305686206453557E-2</v>
      </c>
    </row>
    <row r="29" spans="1:9" x14ac:dyDescent="0.25">
      <c r="A29" s="52">
        <v>5</v>
      </c>
      <c r="B29" s="52">
        <v>3.2271653261036037E-2</v>
      </c>
      <c r="C29" s="52">
        <v>3.5487796386864404E-2</v>
      </c>
    </row>
    <row r="30" spans="1:9" x14ac:dyDescent="0.25">
      <c r="A30" s="52">
        <v>6</v>
      </c>
      <c r="B30" s="52">
        <v>-2.2629064938352404E-2</v>
      </c>
      <c r="C30" s="52">
        <v>-8.8211759751954999E-2</v>
      </c>
    </row>
    <row r="31" spans="1:9" x14ac:dyDescent="0.25">
      <c r="A31" s="52">
        <v>7</v>
      </c>
      <c r="B31" s="52">
        <v>5.5722114364111491E-3</v>
      </c>
      <c r="C31" s="52">
        <v>0.23080043744529183</v>
      </c>
    </row>
    <row r="32" spans="1:9" x14ac:dyDescent="0.25">
      <c r="A32" s="52">
        <v>8</v>
      </c>
      <c r="B32" s="52">
        <v>1.0916619064320369E-2</v>
      </c>
      <c r="C32" s="52">
        <v>-4.655821160323665E-2</v>
      </c>
    </row>
    <row r="33" spans="1:3" x14ac:dyDescent="0.25">
      <c r="A33" s="52">
        <v>9</v>
      </c>
      <c r="B33" s="52">
        <v>6.4946127165090461E-2</v>
      </c>
      <c r="C33" s="52">
        <v>-5.5757116345225746E-2</v>
      </c>
    </row>
    <row r="34" spans="1:3" x14ac:dyDescent="0.25">
      <c r="A34" s="52">
        <v>10</v>
      </c>
      <c r="B34" s="52">
        <v>1.5850872207249199E-2</v>
      </c>
      <c r="C34" s="52">
        <v>9.9054604807774192E-3</v>
      </c>
    </row>
    <row r="35" spans="1:3" x14ac:dyDescent="0.25">
      <c r="A35" s="52">
        <v>11</v>
      </c>
      <c r="B35" s="52">
        <v>4.6917768333330841E-2</v>
      </c>
      <c r="C35" s="52">
        <v>-6.1865324673201792E-2</v>
      </c>
    </row>
    <row r="36" spans="1:3" x14ac:dyDescent="0.25">
      <c r="A36" s="52">
        <v>12</v>
      </c>
      <c r="B36" s="52">
        <v>2.4637515251843708E-2</v>
      </c>
      <c r="C36" s="52">
        <v>-1.2594610692521206E-2</v>
      </c>
    </row>
    <row r="37" spans="1:3" x14ac:dyDescent="0.25">
      <c r="A37" s="52">
        <v>13</v>
      </c>
      <c r="B37" s="52">
        <v>2.8005103236663803E-2</v>
      </c>
      <c r="C37" s="52">
        <v>-4.0846571619104141E-3</v>
      </c>
    </row>
    <row r="38" spans="1:3" x14ac:dyDescent="0.25">
      <c r="A38" s="52">
        <v>14</v>
      </c>
      <c r="B38" s="52">
        <v>-1.657601115220916E-2</v>
      </c>
      <c r="C38" s="52">
        <v>-2.2865131344276677E-2</v>
      </c>
    </row>
    <row r="39" spans="1:3" x14ac:dyDescent="0.25">
      <c r="A39" s="52">
        <v>15</v>
      </c>
      <c r="B39" s="52">
        <v>6.377332734792103E-2</v>
      </c>
      <c r="C39" s="52">
        <v>2.7395429944669591E-2</v>
      </c>
    </row>
    <row r="40" spans="1:3" x14ac:dyDescent="0.25">
      <c r="A40" s="52">
        <v>16</v>
      </c>
      <c r="B40" s="52">
        <v>-3.6899673875276019E-2</v>
      </c>
      <c r="C40" s="52">
        <v>2.0373957624596831E-3</v>
      </c>
    </row>
    <row r="41" spans="1:3" x14ac:dyDescent="0.25">
      <c r="A41" s="52">
        <v>17</v>
      </c>
      <c r="B41" s="52">
        <v>3.9205343895536496E-2</v>
      </c>
      <c r="C41" s="52">
        <v>-1.0320339237148694E-2</v>
      </c>
    </row>
    <row r="42" spans="1:3" x14ac:dyDescent="0.25">
      <c r="A42" s="52">
        <v>18</v>
      </c>
      <c r="B42" s="52">
        <v>5.7614895083474955E-2</v>
      </c>
      <c r="C42" s="52">
        <v>0.12628237018249946</v>
      </c>
    </row>
    <row r="43" spans="1:3" x14ac:dyDescent="0.25">
      <c r="A43" s="52">
        <v>19</v>
      </c>
      <c r="B43" s="52">
        <v>3.7055392546354829E-2</v>
      </c>
      <c r="C43" s="52">
        <v>-7.5074086737752288E-2</v>
      </c>
    </row>
    <row r="44" spans="1:3" x14ac:dyDescent="0.25">
      <c r="A44" s="52">
        <v>20</v>
      </c>
      <c r="B44" s="52">
        <v>3.1494749931415572E-2</v>
      </c>
      <c r="C44" s="52">
        <v>9.2292865725009388E-3</v>
      </c>
    </row>
    <row r="45" spans="1:3" x14ac:dyDescent="0.25">
      <c r="A45" s="52">
        <v>21</v>
      </c>
      <c r="B45" s="52">
        <v>-4.2219204955570112E-2</v>
      </c>
      <c r="C45" s="52">
        <v>1.1360379243911638E-2</v>
      </c>
    </row>
    <row r="46" spans="1:3" x14ac:dyDescent="0.25">
      <c r="A46" s="52">
        <v>22</v>
      </c>
      <c r="B46" s="52">
        <v>5.5834261812162604E-2</v>
      </c>
      <c r="C46" s="52">
        <v>-2.4000607833411271E-2</v>
      </c>
    </row>
    <row r="47" spans="1:3" x14ac:dyDescent="0.25">
      <c r="A47" s="52">
        <v>23</v>
      </c>
      <c r="B47" s="52">
        <v>1.0736653959362271E-2</v>
      </c>
      <c r="C47" s="52">
        <v>0.20299836545234104</v>
      </c>
    </row>
    <row r="48" spans="1:3" x14ac:dyDescent="0.25">
      <c r="A48" s="52">
        <v>24</v>
      </c>
      <c r="B48" s="52">
        <v>9.8562887184549634E-3</v>
      </c>
      <c r="C48" s="52">
        <v>-0.15762241590278678</v>
      </c>
    </row>
    <row r="49" spans="1:3" x14ac:dyDescent="0.25">
      <c r="A49" s="52">
        <v>25</v>
      </c>
      <c r="B49" s="52">
        <v>2.8328066081724421E-2</v>
      </c>
      <c r="C49" s="52">
        <v>-0.10645094008081223</v>
      </c>
    </row>
    <row r="50" spans="1:3" x14ac:dyDescent="0.25">
      <c r="A50" s="52">
        <v>26</v>
      </c>
      <c r="B50" s="52">
        <v>2.5880790356794782E-2</v>
      </c>
      <c r="C50" s="52">
        <v>1.1509066097812347E-2</v>
      </c>
    </row>
    <row r="51" spans="1:3" x14ac:dyDescent="0.25">
      <c r="A51" s="52">
        <v>27</v>
      </c>
      <c r="B51" s="52">
        <v>-1.6665989364898187E-2</v>
      </c>
      <c r="C51" s="52">
        <v>-6.9889226549508632E-2</v>
      </c>
    </row>
    <row r="52" spans="1:3" x14ac:dyDescent="0.25">
      <c r="A52" s="52">
        <v>28</v>
      </c>
      <c r="B52" s="52">
        <v>4.9048011882214797E-2</v>
      </c>
      <c r="C52" s="52">
        <v>-4.6436192947820303E-2</v>
      </c>
    </row>
    <row r="53" spans="1:3" x14ac:dyDescent="0.25">
      <c r="A53" s="52">
        <v>29</v>
      </c>
      <c r="B53" s="52">
        <v>-1.7196510847954313E-2</v>
      </c>
      <c r="C53" s="52">
        <v>-3.1432016263399809E-2</v>
      </c>
    </row>
    <row r="54" spans="1:3" x14ac:dyDescent="0.25">
      <c r="A54" s="52">
        <v>30</v>
      </c>
      <c r="B54" s="52">
        <v>3.1044419292577039E-2</v>
      </c>
      <c r="C54" s="52">
        <v>5.1811893886074253E-2</v>
      </c>
    </row>
    <row r="55" spans="1:3" x14ac:dyDescent="0.25">
      <c r="A55" s="52">
        <v>31</v>
      </c>
      <c r="B55" s="52">
        <v>3.2683893675038919E-2</v>
      </c>
      <c r="C55" s="52">
        <v>-8.6314028127428916E-2</v>
      </c>
    </row>
    <row r="56" spans="1:3" x14ac:dyDescent="0.25">
      <c r="A56" s="52">
        <v>32</v>
      </c>
      <c r="B56" s="52">
        <v>-3.1024956871119943E-3</v>
      </c>
      <c r="C56" s="52">
        <v>4.2213793569983296E-2</v>
      </c>
    </row>
    <row r="57" spans="1:3" x14ac:dyDescent="0.25">
      <c r="A57" s="52">
        <v>33</v>
      </c>
      <c r="B57" s="52">
        <v>-3.6558334229589873E-2</v>
      </c>
      <c r="C57" s="52">
        <v>9.6281970539288941E-2</v>
      </c>
    </row>
    <row r="58" spans="1:3" x14ac:dyDescent="0.25">
      <c r="A58" s="52">
        <v>34</v>
      </c>
      <c r="B58" s="52">
        <v>7.054133549087982E-2</v>
      </c>
      <c r="C58" s="52">
        <v>3.1157643344565583E-2</v>
      </c>
    </row>
    <row r="59" spans="1:3" x14ac:dyDescent="0.25">
      <c r="A59" s="52">
        <v>35</v>
      </c>
      <c r="B59" s="52">
        <v>-1.9552790891294226E-2</v>
      </c>
      <c r="C59" s="52">
        <v>8.0806064285446857E-2</v>
      </c>
    </row>
    <row r="60" spans="1:3" x14ac:dyDescent="0.25">
      <c r="A60" s="52">
        <v>36</v>
      </c>
      <c r="B60" s="52">
        <v>1.2747769437677135E-2</v>
      </c>
      <c r="C60" s="52">
        <v>2.9753927627283756E-3</v>
      </c>
    </row>
    <row r="61" spans="1:3" x14ac:dyDescent="0.25">
      <c r="A61" s="52">
        <v>37</v>
      </c>
      <c r="B61" s="52">
        <v>1.521409001645694E-2</v>
      </c>
      <c r="C61" s="52">
        <v>-3.9012537058366964E-2</v>
      </c>
    </row>
    <row r="62" spans="1:3" x14ac:dyDescent="0.25">
      <c r="A62" s="52">
        <v>38</v>
      </c>
      <c r="B62" s="52">
        <v>-2.4048525304493716E-2</v>
      </c>
      <c r="C62" s="52">
        <v>-2.8925901813160709E-2</v>
      </c>
    </row>
    <row r="63" spans="1:3" x14ac:dyDescent="0.25">
      <c r="A63" s="52">
        <v>39</v>
      </c>
      <c r="B63" s="52">
        <v>2.6722505066276277E-2</v>
      </c>
      <c r="C63" s="52">
        <v>-2.1389852993012361E-3</v>
      </c>
    </row>
    <row r="64" spans="1:3" x14ac:dyDescent="0.25">
      <c r="A64" s="52">
        <v>40</v>
      </c>
      <c r="B64" s="52">
        <v>-7.5887782093114406E-2</v>
      </c>
      <c r="C64" s="52">
        <v>4.3078186335076901E-2</v>
      </c>
    </row>
    <row r="65" spans="1:3" x14ac:dyDescent="0.25">
      <c r="A65" s="52">
        <v>41</v>
      </c>
      <c r="B65" s="52">
        <v>-3.0817440759633684E-2</v>
      </c>
      <c r="C65" s="52">
        <v>-2.5688162758148496E-2</v>
      </c>
    </row>
    <row r="66" spans="1:3" x14ac:dyDescent="0.25">
      <c r="A66" s="52">
        <v>42</v>
      </c>
      <c r="B66" s="52">
        <v>0.10556136397183331</v>
      </c>
      <c r="C66" s="52">
        <v>8.604695301733932E-2</v>
      </c>
    </row>
    <row r="67" spans="1:3" x14ac:dyDescent="0.25">
      <c r="A67" s="52">
        <v>43</v>
      </c>
      <c r="B67" s="52">
        <v>2.7054695929635908E-3</v>
      </c>
      <c r="C67" s="52">
        <v>1.1343848989449581E-2</v>
      </c>
    </row>
    <row r="68" spans="1:3" x14ac:dyDescent="0.25">
      <c r="A68" s="52">
        <v>44</v>
      </c>
      <c r="B68" s="52">
        <v>-1.9875683075412896E-2</v>
      </c>
      <c r="C68" s="52">
        <v>-4.5742184748939742E-2</v>
      </c>
    </row>
    <row r="69" spans="1:3" x14ac:dyDescent="0.25">
      <c r="A69" s="52">
        <v>45</v>
      </c>
      <c r="B69" s="52">
        <v>-6.1321938146764801E-2</v>
      </c>
      <c r="C69" s="52">
        <v>-1.4241349759497798E-2</v>
      </c>
    </row>
    <row r="70" spans="1:3" x14ac:dyDescent="0.25">
      <c r="A70" s="52">
        <v>46</v>
      </c>
      <c r="B70" s="52">
        <v>-3.266309880156781E-3</v>
      </c>
      <c r="C70" s="52">
        <v>2.4933719611043209E-2</v>
      </c>
    </row>
    <row r="71" spans="1:3" x14ac:dyDescent="0.25">
      <c r="A71" s="52">
        <v>47</v>
      </c>
      <c r="B71" s="52">
        <v>8.4134774946841587E-2</v>
      </c>
      <c r="C71" s="52">
        <v>-5.8471477507219927E-2</v>
      </c>
    </row>
    <row r="72" spans="1:3" x14ac:dyDescent="0.25">
      <c r="A72" s="52">
        <v>48</v>
      </c>
      <c r="B72" s="52">
        <v>5.3159051729939639E-3</v>
      </c>
      <c r="C72" s="52">
        <v>1.8648546065435853E-2</v>
      </c>
    </row>
    <row r="73" spans="1:3" x14ac:dyDescent="0.25">
      <c r="A73" s="52">
        <v>49</v>
      </c>
      <c r="B73" s="52">
        <v>2.1009296589704171E-2</v>
      </c>
      <c r="C73" s="52">
        <v>5.7056432872847868E-2</v>
      </c>
    </row>
    <row r="74" spans="1:3" x14ac:dyDescent="0.25">
      <c r="A74" s="52">
        <v>50</v>
      </c>
      <c r="B74" s="52">
        <v>3.0557477217111723E-3</v>
      </c>
      <c r="C74" s="52">
        <v>1.167128284633703E-2</v>
      </c>
    </row>
    <row r="75" spans="1:3" x14ac:dyDescent="0.25">
      <c r="A75" s="52">
        <v>51</v>
      </c>
      <c r="B75" s="52">
        <v>4.6259812654538726E-2</v>
      </c>
      <c r="C75" s="52">
        <v>1.5157588979058528E-3</v>
      </c>
    </row>
    <row r="76" spans="1:3" x14ac:dyDescent="0.25">
      <c r="A76" s="52">
        <v>52</v>
      </c>
      <c r="B76" s="52">
        <v>3.5935607777796605E-4</v>
      </c>
      <c r="C76" s="52">
        <v>6.7629063750558244E-2</v>
      </c>
    </row>
    <row r="77" spans="1:3" x14ac:dyDescent="0.25">
      <c r="A77" s="52">
        <v>53</v>
      </c>
      <c r="B77" s="52">
        <v>4.1310403458572E-4</v>
      </c>
      <c r="C77" s="52">
        <v>1.6066008095069157E-2</v>
      </c>
    </row>
    <row r="78" spans="1:3" x14ac:dyDescent="0.25">
      <c r="A78" s="52">
        <v>54</v>
      </c>
      <c r="B78" s="52">
        <v>-2.2310760422920756E-2</v>
      </c>
      <c r="C78" s="52">
        <v>-9.8474949510328272E-2</v>
      </c>
    </row>
    <row r="79" spans="1:3" x14ac:dyDescent="0.25">
      <c r="A79" s="52">
        <v>55</v>
      </c>
      <c r="B79" s="52">
        <v>4.4429464484337891E-2</v>
      </c>
      <c r="C79" s="52">
        <v>0.14628765431631718</v>
      </c>
    </row>
    <row r="80" spans="1:3" x14ac:dyDescent="0.25">
      <c r="A80" s="52">
        <v>56</v>
      </c>
      <c r="B80" s="52">
        <v>2.4396554663419914E-2</v>
      </c>
      <c r="C80" s="52">
        <v>-0.12268890142153931</v>
      </c>
    </row>
    <row r="81" spans="1:3" x14ac:dyDescent="0.25">
      <c r="A81" s="52">
        <v>57</v>
      </c>
      <c r="B81" s="52">
        <v>2.3919129304681635E-2</v>
      </c>
      <c r="C81" s="52">
        <v>9.4233703641750551E-3</v>
      </c>
    </row>
    <row r="82" spans="1:3" x14ac:dyDescent="0.25">
      <c r="A82" s="52">
        <v>58</v>
      </c>
      <c r="B82" s="52">
        <v>4.8010912381062705E-2</v>
      </c>
      <c r="C82" s="52">
        <v>-0.15522917551805654</v>
      </c>
    </row>
    <row r="83" spans="1:3" ht="15.75" thickBot="1" x14ac:dyDescent="0.3">
      <c r="A83" s="53">
        <v>59</v>
      </c>
      <c r="B83" s="53">
        <v>9.7841465657788119E-4</v>
      </c>
      <c r="C83" s="53">
        <v>9.3427074957665529E-2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4"/>
  <sheetViews>
    <sheetView topLeftCell="E39" workbookViewId="0">
      <selection activeCell="P4" sqref="P4"/>
    </sheetView>
  </sheetViews>
  <sheetFormatPr defaultColWidth="12.42578125" defaultRowHeight="15" x14ac:dyDescent="0.25"/>
  <cols>
    <col min="3" max="3" width="15" customWidth="1"/>
    <col min="4" max="4" width="13.7109375" customWidth="1"/>
  </cols>
  <sheetData>
    <row r="1" spans="2:13" s="1" customFormat="1" ht="45" x14ac:dyDescent="0.25">
      <c r="B1" s="51" t="s">
        <v>0</v>
      </c>
      <c r="C1" s="51" t="s">
        <v>67</v>
      </c>
      <c r="D1" s="51" t="s">
        <v>68</v>
      </c>
      <c r="E1" s="51" t="s">
        <v>69</v>
      </c>
      <c r="F1" s="51" t="s">
        <v>66</v>
      </c>
      <c r="G1" s="51" t="s">
        <v>1</v>
      </c>
      <c r="H1" s="51" t="s">
        <v>2</v>
      </c>
      <c r="I1" s="51" t="s">
        <v>3</v>
      </c>
      <c r="J1" s="51" t="s">
        <v>62</v>
      </c>
      <c r="K1" s="51" t="s">
        <v>63</v>
      </c>
      <c r="L1" s="51" t="s">
        <v>64</v>
      </c>
      <c r="M1" s="51" t="s">
        <v>4</v>
      </c>
    </row>
    <row r="2" spans="2:13" x14ac:dyDescent="0.25">
      <c r="B2" s="2">
        <v>40969</v>
      </c>
      <c r="C2" s="3">
        <v>5.9999999999999995E-4</v>
      </c>
      <c r="D2" s="4">
        <f>C2/12</f>
        <v>4.9999999999999996E-5</v>
      </c>
      <c r="E2">
        <v>1408.469971</v>
      </c>
      <c r="G2">
        <v>6.5933089999999996</v>
      </c>
      <c r="I2">
        <v>115.374893</v>
      </c>
    </row>
    <row r="3" spans="2:13" x14ac:dyDescent="0.25">
      <c r="B3" s="2">
        <v>41000</v>
      </c>
      <c r="C3" s="3">
        <v>7.000000000000001E-4</v>
      </c>
      <c r="D3" s="4">
        <f t="shared" ref="D3:D62" si="0">C3/12</f>
        <v>5.833333333333334E-5</v>
      </c>
      <c r="E3">
        <v>1397.910034</v>
      </c>
      <c r="F3">
        <f t="shared" ref="F3:F34" si="1">(E3-E2)/E2</f>
        <v>-7.4974527092704279E-3</v>
      </c>
      <c r="G3">
        <v>5.9788439999999996</v>
      </c>
      <c r="H3">
        <f>(G3-G2)/G2</f>
        <v>-9.3195237778177856E-2</v>
      </c>
      <c r="I3">
        <v>114.650108</v>
      </c>
      <c r="J3">
        <f t="shared" ref="J3:J34" si="2">(I3-I2)/I2</f>
        <v>-6.2819993254511373E-3</v>
      </c>
      <c r="K3" s="4">
        <f t="shared" ref="K3:K34" si="3">F3-D3</f>
        <v>-7.5557860426037609E-3</v>
      </c>
      <c r="L3" s="4">
        <f t="shared" ref="L3:L34" si="4">H3-D3</f>
        <v>-9.3253571111511183E-2</v>
      </c>
      <c r="M3" s="4">
        <f t="shared" ref="M3:M34" si="5">J3-D3</f>
        <v>-6.3403326587844703E-3</v>
      </c>
    </row>
    <row r="4" spans="2:13" x14ac:dyDescent="0.25">
      <c r="B4" s="2">
        <v>41030</v>
      </c>
      <c r="C4" s="3">
        <v>7.000000000000001E-4</v>
      </c>
      <c r="D4" s="4">
        <f t="shared" si="0"/>
        <v>5.833333333333334E-5</v>
      </c>
      <c r="E4">
        <v>1310.329956</v>
      </c>
      <c r="F4">
        <f t="shared" si="1"/>
        <v>-6.2650725633177598E-2</v>
      </c>
      <c r="G4">
        <v>5.393764</v>
      </c>
      <c r="H4">
        <f t="shared" ref="H4:H62" si="6">(G4-G3)/G3</f>
        <v>-9.7858381988223747E-2</v>
      </c>
      <c r="I4">
        <v>107.76018500000001</v>
      </c>
      <c r="J4">
        <f t="shared" si="2"/>
        <v>-6.0095215959151085E-2</v>
      </c>
      <c r="K4" s="4">
        <f t="shared" si="3"/>
        <v>-6.2709058966510925E-2</v>
      </c>
      <c r="L4" s="4">
        <f t="shared" si="4"/>
        <v>-9.7916715321557074E-2</v>
      </c>
      <c r="M4" s="4">
        <f t="shared" si="5"/>
        <v>-6.0153549292484419E-2</v>
      </c>
    </row>
    <row r="5" spans="2:13" x14ac:dyDescent="0.25">
      <c r="B5" s="2">
        <v>41061</v>
      </c>
      <c r="C5" s="3">
        <v>5.0000000000000001E-4</v>
      </c>
      <c r="D5" s="4">
        <f t="shared" si="0"/>
        <v>4.1666666666666665E-5</v>
      </c>
      <c r="E5">
        <v>1362.160034</v>
      </c>
      <c r="F5">
        <f t="shared" si="1"/>
        <v>3.9554982134591417E-2</v>
      </c>
      <c r="G5">
        <v>5.7748460000000001</v>
      </c>
      <c r="H5">
        <f t="shared" si="6"/>
        <v>7.0652331099395546E-2</v>
      </c>
      <c r="I5">
        <v>112.195206</v>
      </c>
      <c r="J5">
        <f t="shared" si="2"/>
        <v>4.1156397420809843E-2</v>
      </c>
      <c r="K5" s="4">
        <f t="shared" si="3"/>
        <v>3.9513315467924748E-2</v>
      </c>
      <c r="L5" s="4">
        <f t="shared" si="4"/>
        <v>7.0610664432728884E-2</v>
      </c>
      <c r="M5" s="4">
        <f t="shared" si="5"/>
        <v>4.1114730754143174E-2</v>
      </c>
    </row>
    <row r="6" spans="2:13" x14ac:dyDescent="0.25">
      <c r="B6" s="2">
        <v>41091</v>
      </c>
      <c r="C6" s="3">
        <v>7.000000000000001E-4</v>
      </c>
      <c r="D6" s="4">
        <f t="shared" si="0"/>
        <v>5.833333333333334E-5</v>
      </c>
      <c r="E6">
        <v>1379.3199460000001</v>
      </c>
      <c r="F6">
        <f t="shared" si="1"/>
        <v>1.2597574126154459E-2</v>
      </c>
      <c r="G6">
        <v>5.3644499999999997</v>
      </c>
      <c r="H6">
        <f t="shared" si="6"/>
        <v>-7.1066137521243064E-2</v>
      </c>
      <c r="I6">
        <v>113.751228</v>
      </c>
      <c r="J6">
        <f t="shared" si="2"/>
        <v>1.3868881349529308E-2</v>
      </c>
      <c r="K6" s="4">
        <f t="shared" si="3"/>
        <v>1.2539240792821125E-2</v>
      </c>
      <c r="L6" s="4">
        <f t="shared" si="4"/>
        <v>-7.1124470854576391E-2</v>
      </c>
      <c r="M6" s="4">
        <f t="shared" si="5"/>
        <v>1.3810548016195974E-2</v>
      </c>
    </row>
    <row r="7" spans="2:13" x14ac:dyDescent="0.25">
      <c r="B7" s="2">
        <v>41122</v>
      </c>
      <c r="C7" s="3">
        <v>8.9999999999999998E-4</v>
      </c>
      <c r="D7" s="4">
        <f t="shared" si="0"/>
        <v>7.4999999999999993E-5</v>
      </c>
      <c r="E7">
        <v>1406.579956</v>
      </c>
      <c r="F7">
        <f t="shared" si="1"/>
        <v>1.9763369680148135E-2</v>
      </c>
      <c r="G7">
        <v>5.6276700000000002</v>
      </c>
      <c r="H7">
        <f t="shared" si="6"/>
        <v>4.9067471968235417E-2</v>
      </c>
      <c r="I7">
        <v>116.305611</v>
      </c>
      <c r="J7">
        <f t="shared" si="2"/>
        <v>2.2455871861005328E-2</v>
      </c>
      <c r="K7" s="4">
        <f t="shared" si="3"/>
        <v>1.9688369680148136E-2</v>
      </c>
      <c r="L7" s="4">
        <f t="shared" si="4"/>
        <v>4.8992471968235418E-2</v>
      </c>
      <c r="M7" s="4">
        <f t="shared" si="5"/>
        <v>2.238087186100533E-2</v>
      </c>
    </row>
    <row r="8" spans="2:13" x14ac:dyDescent="0.25">
      <c r="B8" s="2">
        <v>41153</v>
      </c>
      <c r="C8" s="3">
        <v>8.0000000000000004E-4</v>
      </c>
      <c r="D8" s="4">
        <f t="shared" si="0"/>
        <v>6.666666666666667E-5</v>
      </c>
      <c r="E8">
        <v>1440.670044</v>
      </c>
      <c r="F8">
        <f t="shared" si="1"/>
        <v>2.4236153696477046E-2</v>
      </c>
      <c r="G8">
        <v>6.0093730000000001</v>
      </c>
      <c r="H8">
        <f t="shared" si="6"/>
        <v>6.7826116314567114E-2</v>
      </c>
      <c r="I8">
        <v>119.322975</v>
      </c>
      <c r="J8">
        <f t="shared" si="2"/>
        <v>2.5943408697625091E-2</v>
      </c>
      <c r="K8" s="4">
        <f t="shared" si="3"/>
        <v>2.416948702981038E-2</v>
      </c>
      <c r="L8" s="4">
        <f t="shared" si="4"/>
        <v>6.7759449647900441E-2</v>
      </c>
      <c r="M8" s="4">
        <f t="shared" si="5"/>
        <v>2.5876742030958425E-2</v>
      </c>
    </row>
    <row r="9" spans="2:13" x14ac:dyDescent="0.25">
      <c r="B9" s="2">
        <v>41183</v>
      </c>
      <c r="C9" s="3">
        <v>1.1000000000000001E-3</v>
      </c>
      <c r="D9" s="4">
        <f t="shared" si="0"/>
        <v>9.1666666666666668E-5</v>
      </c>
      <c r="E9">
        <v>1412.160034</v>
      </c>
      <c r="F9">
        <f t="shared" si="1"/>
        <v>-1.9789409878227443E-2</v>
      </c>
      <c r="G9">
        <v>5.3438400000000001</v>
      </c>
      <c r="H9">
        <f t="shared" si="6"/>
        <v>-0.11074915802364073</v>
      </c>
      <c r="I9">
        <v>117.107437</v>
      </c>
      <c r="J9">
        <f t="shared" si="2"/>
        <v>-1.8567572590274379E-2</v>
      </c>
      <c r="K9" s="4">
        <f t="shared" si="3"/>
        <v>-1.988107654489411E-2</v>
      </c>
      <c r="L9" s="4">
        <f t="shared" si="4"/>
        <v>-0.1108408246903074</v>
      </c>
      <c r="M9" s="4">
        <f t="shared" si="5"/>
        <v>-1.8659239256941046E-2</v>
      </c>
    </row>
    <row r="10" spans="2:13" x14ac:dyDescent="0.25">
      <c r="B10" s="2">
        <v>41214</v>
      </c>
      <c r="C10" s="3">
        <v>1.1999999999999999E-3</v>
      </c>
      <c r="D10" s="4">
        <f t="shared" si="0"/>
        <v>9.9999999999999991E-5</v>
      </c>
      <c r="E10">
        <v>1416.1800539999999</v>
      </c>
      <c r="F10">
        <f t="shared" si="1"/>
        <v>2.8467170173433272E-3</v>
      </c>
      <c r="G10">
        <v>6.6075119999999998</v>
      </c>
      <c r="H10">
        <f t="shared" si="6"/>
        <v>0.23647264888170297</v>
      </c>
      <c r="I10">
        <v>117.78565999999999</v>
      </c>
      <c r="J10">
        <f t="shared" si="2"/>
        <v>5.7914596832990923E-3</v>
      </c>
      <c r="K10" s="4">
        <f t="shared" si="3"/>
        <v>2.7467170173433274E-3</v>
      </c>
      <c r="L10" s="4">
        <f t="shared" si="4"/>
        <v>0.23637264888170298</v>
      </c>
      <c r="M10" s="4">
        <f t="shared" si="5"/>
        <v>5.6914596832990921E-3</v>
      </c>
    </row>
    <row r="11" spans="2:13" x14ac:dyDescent="0.25">
      <c r="B11" s="2">
        <v>41244</v>
      </c>
      <c r="C11" s="3">
        <v>4.0000000000000002E-4</v>
      </c>
      <c r="D11" s="4">
        <f t="shared" si="0"/>
        <v>3.3333333333333335E-5</v>
      </c>
      <c r="E11">
        <v>1426.1899410000001</v>
      </c>
      <c r="F11">
        <f t="shared" si="1"/>
        <v>7.0682304638645639E-3</v>
      </c>
      <c r="G11">
        <v>6.3722300000000001</v>
      </c>
      <c r="H11">
        <f t="shared" si="6"/>
        <v>-3.5608259205582943E-2</v>
      </c>
      <c r="I11">
        <v>118.858086</v>
      </c>
      <c r="J11">
        <f t="shared" si="2"/>
        <v>9.1048944328198118E-3</v>
      </c>
      <c r="K11" s="4">
        <f t="shared" si="3"/>
        <v>7.0348971305312308E-3</v>
      </c>
      <c r="L11" s="4">
        <f t="shared" si="4"/>
        <v>-3.5641592538916279E-2</v>
      </c>
      <c r="M11" s="4">
        <f t="shared" si="5"/>
        <v>9.0715610994864786E-3</v>
      </c>
    </row>
    <row r="12" spans="2:13" x14ac:dyDescent="0.25">
      <c r="B12" s="2">
        <v>41275</v>
      </c>
      <c r="C12" s="3">
        <v>5.0000000000000001E-4</v>
      </c>
      <c r="D12" s="4">
        <f t="shared" si="0"/>
        <v>4.1666666666666665E-5</v>
      </c>
      <c r="E12">
        <v>1498.1099850000001</v>
      </c>
      <c r="F12">
        <f t="shared" si="1"/>
        <v>5.0428096519578497E-2</v>
      </c>
      <c r="G12">
        <v>6.4310499999999999</v>
      </c>
      <c r="H12">
        <f t="shared" si="6"/>
        <v>9.2306774865313825E-3</v>
      </c>
      <c r="I12">
        <v>125.023178</v>
      </c>
      <c r="J12">
        <f t="shared" si="2"/>
        <v>5.186935283477475E-2</v>
      </c>
      <c r="K12" s="4">
        <f t="shared" si="3"/>
        <v>5.0386429852911828E-2</v>
      </c>
      <c r="L12" s="4">
        <f t="shared" si="4"/>
        <v>9.1890108198647152E-3</v>
      </c>
      <c r="M12" s="4">
        <f t="shared" si="5"/>
        <v>5.1827686168108081E-2</v>
      </c>
    </row>
    <row r="13" spans="2:13" x14ac:dyDescent="0.25">
      <c r="B13" s="2">
        <v>41306</v>
      </c>
      <c r="C13" s="3">
        <v>8.0000000000000004E-4</v>
      </c>
      <c r="D13" s="4">
        <f t="shared" si="0"/>
        <v>6.666666666666667E-5</v>
      </c>
      <c r="E13">
        <v>1514.6800539999999</v>
      </c>
      <c r="F13">
        <f t="shared" si="1"/>
        <v>1.1060649195259101E-2</v>
      </c>
      <c r="G13">
        <v>6.5971190000000002</v>
      </c>
      <c r="H13">
        <f t="shared" si="6"/>
        <v>2.5822999354693284E-2</v>
      </c>
      <c r="I13">
        <v>126.716988</v>
      </c>
      <c r="J13">
        <f t="shared" si="2"/>
        <v>1.3547967881603515E-2</v>
      </c>
      <c r="K13" s="4">
        <f t="shared" si="3"/>
        <v>1.0993982528592435E-2</v>
      </c>
      <c r="L13" s="4">
        <f t="shared" si="4"/>
        <v>2.5756332688026618E-2</v>
      </c>
      <c r="M13" s="4">
        <f t="shared" si="5"/>
        <v>1.3481301214936849E-2</v>
      </c>
    </row>
    <row r="14" spans="2:13" x14ac:dyDescent="0.25">
      <c r="B14" s="2">
        <v>41334</v>
      </c>
      <c r="C14" s="3">
        <v>8.0000000000000004E-4</v>
      </c>
      <c r="D14" s="4">
        <f t="shared" si="0"/>
        <v>6.666666666666667E-5</v>
      </c>
      <c r="E14">
        <v>1569.1899410000001</v>
      </c>
      <c r="F14">
        <f t="shared" si="1"/>
        <v>3.5987723516956123E-2</v>
      </c>
      <c r="G14">
        <v>6.4989480000000004</v>
      </c>
      <c r="H14">
        <f t="shared" si="6"/>
        <v>-1.4880889673204285E-2</v>
      </c>
      <c r="I14">
        <v>131.464584</v>
      </c>
      <c r="J14">
        <f t="shared" si="2"/>
        <v>3.7466136742454782E-2</v>
      </c>
      <c r="K14" s="4">
        <f t="shared" si="3"/>
        <v>3.5921056850289457E-2</v>
      </c>
      <c r="L14" s="4">
        <f t="shared" si="4"/>
        <v>-1.4947556339870952E-2</v>
      </c>
      <c r="M14" s="4">
        <f t="shared" si="5"/>
        <v>3.7399470075788116E-2</v>
      </c>
    </row>
    <row r="15" spans="2:13" x14ac:dyDescent="0.25">
      <c r="B15" s="2">
        <v>41365</v>
      </c>
      <c r="C15" s="3">
        <v>5.0000000000000001E-4</v>
      </c>
      <c r="D15" s="4">
        <f t="shared" si="0"/>
        <v>4.1666666666666665E-5</v>
      </c>
      <c r="E15">
        <v>1597.5699460000001</v>
      </c>
      <c r="F15">
        <f t="shared" si="1"/>
        <v>1.8085767859252408E-2</v>
      </c>
      <c r="G15">
        <v>6.5774850000000002</v>
      </c>
      <c r="H15">
        <f t="shared" si="6"/>
        <v>1.2084571225989169E-2</v>
      </c>
      <c r="I15">
        <v>133.989746</v>
      </c>
      <c r="J15">
        <f t="shared" si="2"/>
        <v>1.9207925991687577E-2</v>
      </c>
      <c r="K15" s="4">
        <f t="shared" si="3"/>
        <v>1.8044101192585742E-2</v>
      </c>
      <c r="L15" s="4">
        <f t="shared" si="4"/>
        <v>1.2042904559322502E-2</v>
      </c>
      <c r="M15" s="4">
        <f t="shared" si="5"/>
        <v>1.9166259325020911E-2</v>
      </c>
    </row>
    <row r="16" spans="2:13" x14ac:dyDescent="0.25">
      <c r="B16" s="2">
        <v>41395</v>
      </c>
      <c r="C16" s="3">
        <v>2.0000000000000001E-4</v>
      </c>
      <c r="D16" s="4">
        <f t="shared" si="0"/>
        <v>1.6666666666666667E-5</v>
      </c>
      <c r="E16">
        <v>1630.73999</v>
      </c>
      <c r="F16">
        <f t="shared" si="1"/>
        <v>2.0762811721046208E-2</v>
      </c>
      <c r="G16">
        <v>6.7349309999999996</v>
      </c>
      <c r="H16">
        <f t="shared" si="6"/>
        <v>2.3937112741420057E-2</v>
      </c>
      <c r="I16">
        <v>137.11875900000001</v>
      </c>
      <c r="J16">
        <f t="shared" si="2"/>
        <v>2.33526302826189E-2</v>
      </c>
      <c r="K16" s="4">
        <f t="shared" si="3"/>
        <v>2.074614505437954E-2</v>
      </c>
      <c r="L16" s="4">
        <f t="shared" si="4"/>
        <v>2.3920446074753389E-2</v>
      </c>
      <c r="M16" s="4">
        <f t="shared" si="5"/>
        <v>2.3335963615952231E-2</v>
      </c>
    </row>
    <row r="17" spans="2:13" x14ac:dyDescent="0.25">
      <c r="B17" s="2">
        <v>41426</v>
      </c>
      <c r="C17" s="3">
        <v>2.9999999999999997E-4</v>
      </c>
      <c r="D17" s="4">
        <f t="shared" si="0"/>
        <v>2.4999999999999998E-5</v>
      </c>
      <c r="E17">
        <v>1606.280029</v>
      </c>
      <c r="F17">
        <f t="shared" si="1"/>
        <v>-1.4999301636062792E-2</v>
      </c>
      <c r="G17">
        <v>6.4694659999999997</v>
      </c>
      <c r="H17">
        <f t="shared" si="6"/>
        <v>-3.941614249648584E-2</v>
      </c>
      <c r="I17">
        <v>135.28216599999999</v>
      </c>
      <c r="J17">
        <f t="shared" si="2"/>
        <v>-1.3394177524608589E-2</v>
      </c>
      <c r="K17" s="4">
        <f t="shared" si="3"/>
        <v>-1.5024301636062793E-2</v>
      </c>
      <c r="L17" s="4">
        <f t="shared" si="4"/>
        <v>-3.9441142496485837E-2</v>
      </c>
      <c r="M17" s="4">
        <f t="shared" si="5"/>
        <v>-1.341917752460859E-2</v>
      </c>
    </row>
    <row r="18" spans="2:13" x14ac:dyDescent="0.25">
      <c r="B18" s="2">
        <v>41456</v>
      </c>
      <c r="C18" s="3">
        <v>2.0000000000000001E-4</v>
      </c>
      <c r="D18" s="4">
        <f t="shared" si="0"/>
        <v>1.6666666666666667E-5</v>
      </c>
      <c r="E18">
        <v>1685.7299800000001</v>
      </c>
      <c r="F18">
        <f t="shared" si="1"/>
        <v>4.9462079815225081E-2</v>
      </c>
      <c r="G18">
        <v>7.0593870000000001</v>
      </c>
      <c r="H18">
        <f t="shared" si="6"/>
        <v>9.1185423959257286E-2</v>
      </c>
      <c r="I18">
        <v>142.15296900000001</v>
      </c>
      <c r="J18">
        <f t="shared" si="2"/>
        <v>5.0788682670855699E-2</v>
      </c>
      <c r="K18" s="4">
        <f t="shared" si="3"/>
        <v>4.9445413148558416E-2</v>
      </c>
      <c r="L18" s="4">
        <f t="shared" si="4"/>
        <v>9.1168757292590621E-2</v>
      </c>
      <c r="M18" s="4">
        <f t="shared" si="5"/>
        <v>5.0772016004189034E-2</v>
      </c>
    </row>
    <row r="19" spans="2:13" x14ac:dyDescent="0.25">
      <c r="B19" s="2">
        <v>41487</v>
      </c>
      <c r="C19" s="3">
        <v>4.0000000000000002E-4</v>
      </c>
      <c r="D19" s="4">
        <f t="shared" si="0"/>
        <v>3.3333333333333335E-5</v>
      </c>
      <c r="E19">
        <v>1632.969971</v>
      </c>
      <c r="F19">
        <f t="shared" si="1"/>
        <v>-3.1298019033866906E-2</v>
      </c>
      <c r="G19">
        <v>6.8135159999999999</v>
      </c>
      <c r="H19">
        <f t="shared" si="6"/>
        <v>-3.4828944779483E-2</v>
      </c>
      <c r="I19">
        <v>138.03233299999999</v>
      </c>
      <c r="J19">
        <f t="shared" si="2"/>
        <v>-2.898733687370271E-2</v>
      </c>
      <c r="K19" s="4">
        <f t="shared" si="3"/>
        <v>-3.1331352367200242E-2</v>
      </c>
      <c r="L19" s="4">
        <f t="shared" si="4"/>
        <v>-3.4862278112816336E-2</v>
      </c>
      <c r="M19" s="4">
        <f t="shared" si="5"/>
        <v>-2.9020670207036043E-2</v>
      </c>
    </row>
    <row r="20" spans="2:13" x14ac:dyDescent="0.25">
      <c r="B20" s="2">
        <v>41518</v>
      </c>
      <c r="C20" s="3">
        <v>2.0000000000000001E-4</v>
      </c>
      <c r="D20" s="4">
        <f t="shared" si="0"/>
        <v>1.6666666666666667E-5</v>
      </c>
      <c r="E20">
        <v>1681.5500489999999</v>
      </c>
      <c r="F20">
        <f t="shared" si="1"/>
        <v>2.9749523177239098E-2</v>
      </c>
      <c r="G20">
        <v>7.0104379999999997</v>
      </c>
      <c r="H20">
        <f t="shared" si="6"/>
        <v>2.890167132505447E-2</v>
      </c>
      <c r="I20">
        <v>142.36273199999999</v>
      </c>
      <c r="J20">
        <f t="shared" si="2"/>
        <v>3.1372352447306677E-2</v>
      </c>
      <c r="K20" s="4">
        <f t="shared" si="3"/>
        <v>2.973285651057243E-2</v>
      </c>
      <c r="L20" s="4">
        <f t="shared" si="4"/>
        <v>2.8885004658387801E-2</v>
      </c>
      <c r="M20" s="4">
        <f t="shared" si="5"/>
        <v>3.1355685780640012E-2</v>
      </c>
    </row>
    <row r="21" spans="2:13" x14ac:dyDescent="0.25">
      <c r="B21" s="2">
        <v>41548</v>
      </c>
      <c r="C21" s="3">
        <v>1.1000000000000001E-3</v>
      </c>
      <c r="D21" s="4">
        <f t="shared" si="0"/>
        <v>9.1666666666666668E-5</v>
      </c>
      <c r="E21">
        <v>1756.540039</v>
      </c>
      <c r="F21">
        <f t="shared" si="1"/>
        <v>4.45957526180061E-2</v>
      </c>
      <c r="G21">
        <v>8.300281</v>
      </c>
      <c r="H21">
        <f t="shared" si="6"/>
        <v>0.18398893193264107</v>
      </c>
      <c r="I21">
        <v>148.90772999999999</v>
      </c>
      <c r="J21">
        <f t="shared" si="2"/>
        <v>4.597409664770969E-2</v>
      </c>
      <c r="K21" s="4">
        <f t="shared" si="3"/>
        <v>4.4504085951339437E-2</v>
      </c>
      <c r="L21" s="4">
        <f t="shared" si="4"/>
        <v>0.18389726526597441</v>
      </c>
      <c r="M21" s="4">
        <f t="shared" si="5"/>
        <v>4.5882429981043027E-2</v>
      </c>
    </row>
    <row r="22" spans="2:13" x14ac:dyDescent="0.25">
      <c r="B22" s="2">
        <v>41579</v>
      </c>
      <c r="C22" s="3">
        <v>5.0000000000000001E-4</v>
      </c>
      <c r="D22" s="4">
        <f t="shared" si="0"/>
        <v>4.1666666666666665E-5</v>
      </c>
      <c r="E22">
        <v>1805.8100589999999</v>
      </c>
      <c r="F22">
        <f t="shared" si="1"/>
        <v>2.8049471635186524E-2</v>
      </c>
      <c r="G22">
        <v>7.985061</v>
      </c>
      <c r="H22">
        <f t="shared" si="6"/>
        <v>-3.7977027524730797E-2</v>
      </c>
      <c r="I22">
        <v>153.43743900000001</v>
      </c>
      <c r="J22">
        <f t="shared" si="2"/>
        <v>3.0419569219140106E-2</v>
      </c>
      <c r="K22" s="4">
        <f t="shared" si="3"/>
        <v>2.8007804968519859E-2</v>
      </c>
      <c r="L22" s="4">
        <f t="shared" si="4"/>
        <v>-3.8018694191397466E-2</v>
      </c>
      <c r="M22" s="4">
        <f t="shared" si="5"/>
        <v>3.037790255247344E-2</v>
      </c>
    </row>
    <row r="23" spans="2:13" x14ac:dyDescent="0.25">
      <c r="B23" s="2">
        <v>41609</v>
      </c>
      <c r="C23" s="3">
        <v>2.0000000000000001E-4</v>
      </c>
      <c r="D23" s="4">
        <f t="shared" si="0"/>
        <v>1.6666666666666667E-5</v>
      </c>
      <c r="E23">
        <v>1848.3599850000001</v>
      </c>
      <c r="F23">
        <f t="shared" si="1"/>
        <v>2.3562791550492821E-2</v>
      </c>
      <c r="G23">
        <v>8.310378</v>
      </c>
      <c r="H23">
        <f t="shared" si="6"/>
        <v>4.0740703170583176E-2</v>
      </c>
      <c r="I23">
        <v>157.319748</v>
      </c>
      <c r="J23">
        <f t="shared" si="2"/>
        <v>2.5302227574327488E-2</v>
      </c>
      <c r="K23" s="4">
        <f t="shared" si="3"/>
        <v>2.3546124883826153E-2</v>
      </c>
      <c r="L23" s="4">
        <f t="shared" si="4"/>
        <v>4.0724036503916511E-2</v>
      </c>
      <c r="M23" s="4">
        <f t="shared" si="5"/>
        <v>2.528556090766082E-2</v>
      </c>
    </row>
    <row r="24" spans="2:13" x14ac:dyDescent="0.25">
      <c r="B24" s="2">
        <v>41640</v>
      </c>
      <c r="C24" s="3">
        <v>2.0000000000000001E-4</v>
      </c>
      <c r="D24" s="4">
        <f t="shared" si="0"/>
        <v>1.6666666666666667E-5</v>
      </c>
      <c r="E24">
        <v>1782.589966</v>
      </c>
      <c r="F24">
        <f t="shared" si="1"/>
        <v>-3.5582905675162646E-2</v>
      </c>
      <c r="G24">
        <v>8.0540679999999991</v>
      </c>
      <c r="H24">
        <f t="shared" si="6"/>
        <v>-3.0842159044991806E-2</v>
      </c>
      <c r="I24">
        <v>151.87377900000001</v>
      </c>
      <c r="J24">
        <f t="shared" si="2"/>
        <v>-3.4617198852873773E-2</v>
      </c>
      <c r="K24" s="4">
        <f t="shared" si="3"/>
        <v>-3.5599572341829311E-2</v>
      </c>
      <c r="L24" s="4">
        <f t="shared" si="4"/>
        <v>-3.0858825711658475E-2</v>
      </c>
      <c r="M24" s="4">
        <f t="shared" si="5"/>
        <v>-3.4633865519540438E-2</v>
      </c>
    </row>
    <row r="25" spans="2:13" x14ac:dyDescent="0.25">
      <c r="B25" s="2">
        <v>41671</v>
      </c>
      <c r="C25" s="3">
        <v>5.0000000000000001E-4</v>
      </c>
      <c r="D25" s="4">
        <f t="shared" si="0"/>
        <v>4.1666666666666665E-5</v>
      </c>
      <c r="E25">
        <v>1859.4499510000001</v>
      </c>
      <c r="F25">
        <f t="shared" si="1"/>
        <v>4.3117029976595334E-2</v>
      </c>
      <c r="G25">
        <v>8.3107939999999996</v>
      </c>
      <c r="H25">
        <f t="shared" si="6"/>
        <v>3.1875320645418002E-2</v>
      </c>
      <c r="I25">
        <v>158.81601000000001</v>
      </c>
      <c r="J25">
        <f t="shared" si="2"/>
        <v>4.5710530453054649E-2</v>
      </c>
      <c r="K25" s="4">
        <f t="shared" si="3"/>
        <v>4.3075363309928665E-2</v>
      </c>
      <c r="L25" s="4">
        <f t="shared" si="4"/>
        <v>3.1833653978751333E-2</v>
      </c>
      <c r="M25" s="4">
        <f t="shared" si="5"/>
        <v>4.566886378638798E-2</v>
      </c>
    </row>
    <row r="26" spans="2:13" x14ac:dyDescent="0.25">
      <c r="B26" s="2">
        <v>41699</v>
      </c>
      <c r="C26" s="3">
        <v>5.0000000000000001E-4</v>
      </c>
      <c r="D26" s="4">
        <f t="shared" si="0"/>
        <v>4.1666666666666665E-5</v>
      </c>
      <c r="E26">
        <v>1872.339966</v>
      </c>
      <c r="F26">
        <f t="shared" si="1"/>
        <v>6.9321656079357136E-3</v>
      </c>
      <c r="G26">
        <v>10.087448</v>
      </c>
      <c r="H26">
        <f t="shared" si="6"/>
        <v>0.21377668607836997</v>
      </c>
      <c r="I26">
        <v>160.14523299999999</v>
      </c>
      <c r="J26">
        <f t="shared" si="2"/>
        <v>8.3695781048773645E-3</v>
      </c>
      <c r="K26" s="4">
        <f t="shared" si="3"/>
        <v>6.8904989412690472E-3</v>
      </c>
      <c r="L26" s="4">
        <f t="shared" si="4"/>
        <v>0.21373501941170331</v>
      </c>
      <c r="M26" s="4">
        <f t="shared" si="5"/>
        <v>8.3279114382106972E-3</v>
      </c>
    </row>
    <row r="27" spans="2:13" x14ac:dyDescent="0.25">
      <c r="B27" s="2">
        <v>41730</v>
      </c>
      <c r="C27" s="3">
        <v>2.0000000000000001E-4</v>
      </c>
      <c r="D27" s="4">
        <f t="shared" si="0"/>
        <v>1.6666666666666667E-5</v>
      </c>
      <c r="E27">
        <v>1883.9499510000001</v>
      </c>
      <c r="F27">
        <f t="shared" si="1"/>
        <v>6.2007889650527552E-3</v>
      </c>
      <c r="G27">
        <v>8.5970329999999997</v>
      </c>
      <c r="H27">
        <f t="shared" si="6"/>
        <v>-0.14774946051766516</v>
      </c>
      <c r="I27">
        <v>161.321808</v>
      </c>
      <c r="J27">
        <f t="shared" si="2"/>
        <v>7.3469249003497595E-3</v>
      </c>
      <c r="K27" s="4">
        <f t="shared" si="3"/>
        <v>6.1841222983860886E-3</v>
      </c>
      <c r="L27" s="4">
        <f t="shared" si="4"/>
        <v>-0.14776612718433182</v>
      </c>
      <c r="M27" s="4">
        <f t="shared" si="5"/>
        <v>7.3302582336830929E-3</v>
      </c>
    </row>
    <row r="28" spans="2:13" x14ac:dyDescent="0.25">
      <c r="B28" s="2">
        <v>41760</v>
      </c>
      <c r="C28" s="3">
        <v>2.9999999999999997E-4</v>
      </c>
      <c r="D28" s="4">
        <f t="shared" si="0"/>
        <v>2.4999999999999998E-5</v>
      </c>
      <c r="E28">
        <v>1923.5699460000001</v>
      </c>
      <c r="F28">
        <f t="shared" si="1"/>
        <v>2.103028001299596E-2</v>
      </c>
      <c r="G28">
        <v>7.9256229999999999</v>
      </c>
      <c r="H28">
        <f t="shared" si="6"/>
        <v>-7.8097873999087811E-2</v>
      </c>
      <c r="I28">
        <v>165.103668</v>
      </c>
      <c r="J28">
        <f t="shared" si="2"/>
        <v>2.3442955709993E-2</v>
      </c>
      <c r="K28" s="4">
        <f t="shared" si="3"/>
        <v>2.100528001299596E-2</v>
      </c>
      <c r="L28" s="4">
        <f t="shared" si="4"/>
        <v>-7.8122873999087808E-2</v>
      </c>
      <c r="M28" s="4">
        <f t="shared" si="5"/>
        <v>2.3417955709992999E-2</v>
      </c>
    </row>
    <row r="29" spans="2:13" x14ac:dyDescent="0.25">
      <c r="B29" s="2">
        <v>41791</v>
      </c>
      <c r="C29" s="3">
        <v>2.0000000000000001E-4</v>
      </c>
      <c r="D29" s="4">
        <f t="shared" si="0"/>
        <v>1.6666666666666667E-5</v>
      </c>
      <c r="E29">
        <v>1960.2299800000001</v>
      </c>
      <c r="F29">
        <f t="shared" si="1"/>
        <v>1.9058331658920603E-2</v>
      </c>
      <c r="G29">
        <v>8.2220929999999992</v>
      </c>
      <c r="H29">
        <f t="shared" si="6"/>
        <v>3.7406523121273794E-2</v>
      </c>
      <c r="I29">
        <v>168.514465</v>
      </c>
      <c r="J29">
        <f t="shared" si="2"/>
        <v>2.0658517411012347E-2</v>
      </c>
      <c r="K29" s="4">
        <f t="shared" si="3"/>
        <v>1.9041664992253935E-2</v>
      </c>
      <c r="L29" s="4">
        <f t="shared" si="4"/>
        <v>3.7389856454607129E-2</v>
      </c>
      <c r="M29" s="4">
        <f t="shared" si="5"/>
        <v>2.0641850744345679E-2</v>
      </c>
    </row>
    <row r="30" spans="2:13" x14ac:dyDescent="0.25">
      <c r="B30" s="2">
        <v>41821</v>
      </c>
      <c r="C30" s="3">
        <v>2.0000000000000001E-4</v>
      </c>
      <c r="D30" s="4">
        <f t="shared" si="0"/>
        <v>1.6666666666666667E-5</v>
      </c>
      <c r="E30">
        <v>1930.670044</v>
      </c>
      <c r="F30">
        <f t="shared" si="1"/>
        <v>-1.5079830581919834E-2</v>
      </c>
      <c r="G30">
        <v>7.5105649999999997</v>
      </c>
      <c r="H30">
        <f t="shared" si="6"/>
        <v>-8.6538549247740154E-2</v>
      </c>
      <c r="I30">
        <v>166.188309</v>
      </c>
      <c r="J30">
        <f t="shared" si="2"/>
        <v>-1.380389511369245E-2</v>
      </c>
      <c r="K30" s="4">
        <f t="shared" si="3"/>
        <v>-1.5096497248586501E-2</v>
      </c>
      <c r="L30" s="4">
        <f t="shared" si="4"/>
        <v>-8.6555215914406819E-2</v>
      </c>
      <c r="M30" s="4">
        <f t="shared" si="5"/>
        <v>-1.3820561780359116E-2</v>
      </c>
    </row>
    <row r="31" spans="2:13" x14ac:dyDescent="0.25">
      <c r="B31" s="2">
        <v>41852</v>
      </c>
      <c r="C31" s="3">
        <v>2.9999999999999997E-4</v>
      </c>
      <c r="D31" s="4">
        <f t="shared" si="0"/>
        <v>2.4999999999999998E-5</v>
      </c>
      <c r="E31">
        <v>2003.369995</v>
      </c>
      <c r="F31">
        <f t="shared" si="1"/>
        <v>3.7655295489735195E-2</v>
      </c>
      <c r="G31">
        <v>7.5303690000000003</v>
      </c>
      <c r="H31">
        <f t="shared" si="6"/>
        <v>2.6368189343944962E-3</v>
      </c>
      <c r="I31">
        <v>172.82908599999999</v>
      </c>
      <c r="J31">
        <f t="shared" si="2"/>
        <v>3.9959351171928621E-2</v>
      </c>
      <c r="K31" s="4">
        <f t="shared" si="3"/>
        <v>3.7630295489735198E-2</v>
      </c>
      <c r="L31" s="4">
        <f t="shared" si="4"/>
        <v>2.6118189343944964E-3</v>
      </c>
      <c r="M31" s="4">
        <f t="shared" si="5"/>
        <v>3.9934351171928624E-2</v>
      </c>
    </row>
    <row r="32" spans="2:13" x14ac:dyDescent="0.25">
      <c r="B32" s="2">
        <v>41883</v>
      </c>
      <c r="C32" s="3">
        <v>1E-4</v>
      </c>
      <c r="D32" s="4">
        <f t="shared" si="0"/>
        <v>8.3333333333333337E-6</v>
      </c>
      <c r="E32">
        <v>1972.290039</v>
      </c>
      <c r="F32">
        <f t="shared" si="1"/>
        <v>-1.5513837223063749E-2</v>
      </c>
      <c r="G32">
        <v>7.1642409999999996</v>
      </c>
      <c r="H32">
        <f t="shared" si="6"/>
        <v>-4.8620193778020793E-2</v>
      </c>
      <c r="I32">
        <v>170.404526</v>
      </c>
      <c r="J32">
        <f t="shared" si="2"/>
        <v>-1.4028657190260125E-2</v>
      </c>
      <c r="K32" s="4">
        <f t="shared" si="3"/>
        <v>-1.5522170556397083E-2</v>
      </c>
      <c r="L32" s="4">
        <f t="shared" si="4"/>
        <v>-4.8628527111354125E-2</v>
      </c>
      <c r="M32" s="4">
        <f t="shared" si="5"/>
        <v>-1.4036990523593459E-2</v>
      </c>
    </row>
    <row r="33" spans="2:13" x14ac:dyDescent="0.25">
      <c r="B33" s="2">
        <v>41913</v>
      </c>
      <c r="C33" s="3">
        <v>2.0000000000000001E-4</v>
      </c>
      <c r="D33" s="4">
        <f t="shared" si="0"/>
        <v>1.6666666666666667E-5</v>
      </c>
      <c r="E33">
        <v>2018.0500489999999</v>
      </c>
      <c r="F33">
        <f t="shared" si="1"/>
        <v>2.3201460786772227E-2</v>
      </c>
      <c r="G33">
        <v>7.7579630000000002</v>
      </c>
      <c r="H33">
        <f t="shared" si="6"/>
        <v>8.2872979845317954E-2</v>
      </c>
      <c r="I33">
        <v>174.56097399999999</v>
      </c>
      <c r="J33">
        <f t="shared" si="2"/>
        <v>2.4391652601997105E-2</v>
      </c>
      <c r="K33" s="4">
        <f t="shared" si="3"/>
        <v>2.3184794120105559E-2</v>
      </c>
      <c r="L33" s="4">
        <f t="shared" si="4"/>
        <v>8.2856313178651289E-2</v>
      </c>
      <c r="M33" s="4">
        <f t="shared" si="5"/>
        <v>2.4374985935330436E-2</v>
      </c>
    </row>
    <row r="34" spans="2:13" x14ac:dyDescent="0.25">
      <c r="B34" s="2">
        <v>41944</v>
      </c>
      <c r="C34" s="3">
        <v>4.0000000000000002E-4</v>
      </c>
      <c r="D34" s="4">
        <f t="shared" si="0"/>
        <v>3.3333333333333335E-5</v>
      </c>
      <c r="E34">
        <v>2067.5600589999999</v>
      </c>
      <c r="F34">
        <f t="shared" si="1"/>
        <v>2.4533588760364766E-2</v>
      </c>
      <c r="G34">
        <v>7.3421609999999999</v>
      </c>
      <c r="H34">
        <f t="shared" si="6"/>
        <v>-5.3596801119056667E-2</v>
      </c>
      <c r="I34">
        <v>179.26405299999999</v>
      </c>
      <c r="J34">
        <f t="shared" si="2"/>
        <v>2.6942327899705708E-2</v>
      </c>
      <c r="K34" s="4">
        <f t="shared" si="3"/>
        <v>2.4500255427031433E-2</v>
      </c>
      <c r="L34" s="4">
        <f t="shared" si="4"/>
        <v>-5.3630134452390003E-2</v>
      </c>
      <c r="M34" s="4">
        <f t="shared" si="5"/>
        <v>2.6908994566372375E-2</v>
      </c>
    </row>
    <row r="35" spans="2:13" x14ac:dyDescent="0.25">
      <c r="B35" s="2">
        <v>41974</v>
      </c>
      <c r="C35" s="3">
        <v>2.9999999999999997E-4</v>
      </c>
      <c r="D35" s="4">
        <f t="shared" si="0"/>
        <v>2.4999999999999998E-5</v>
      </c>
      <c r="E35">
        <v>2058.8999020000001</v>
      </c>
      <c r="F35">
        <f t="shared" ref="F35:F62" si="7">(E35-E34)/E34</f>
        <v>-4.1885878779204062E-3</v>
      </c>
      <c r="G35">
        <v>7.6295060000000001</v>
      </c>
      <c r="H35">
        <f t="shared" si="6"/>
        <v>3.9136297882871297E-2</v>
      </c>
      <c r="I35">
        <v>178.80917400000001</v>
      </c>
      <c r="J35">
        <f t="shared" ref="J35:J62" si="8">(I35-I34)/I34</f>
        <v>-2.5374802833447985E-3</v>
      </c>
      <c r="K35" s="4">
        <f t="shared" ref="K35:K62" si="9">F35-D35</f>
        <v>-4.2135878779204061E-3</v>
      </c>
      <c r="L35" s="4">
        <f t="shared" ref="L35:L62" si="10">H35-D35</f>
        <v>3.91112978828713E-2</v>
      </c>
      <c r="M35" s="4">
        <f t="shared" ref="M35:M62" si="11">J35-D35</f>
        <v>-2.5624802833447984E-3</v>
      </c>
    </row>
    <row r="36" spans="2:13" x14ac:dyDescent="0.25">
      <c r="B36" s="2">
        <v>42005</v>
      </c>
      <c r="C36" s="3">
        <v>2.0000000000000001E-4</v>
      </c>
      <c r="D36" s="4">
        <f t="shared" si="0"/>
        <v>1.6666666666666667E-5</v>
      </c>
      <c r="E36">
        <v>1994.98999</v>
      </c>
      <c r="F36">
        <f t="shared" si="7"/>
        <v>-3.1040805790470173E-2</v>
      </c>
      <c r="G36">
        <v>8.0852950000000003</v>
      </c>
      <c r="H36">
        <f t="shared" si="6"/>
        <v>5.9740302976365733E-2</v>
      </c>
      <c r="I36">
        <v>173.44499200000001</v>
      </c>
      <c r="J36">
        <f t="shared" si="8"/>
        <v>-2.9999478662095933E-2</v>
      </c>
      <c r="K36" s="4">
        <f t="shared" si="9"/>
        <v>-3.1057472457136841E-2</v>
      </c>
      <c r="L36" s="4">
        <f t="shared" si="10"/>
        <v>5.9723636309699069E-2</v>
      </c>
      <c r="M36" s="4">
        <f t="shared" si="11"/>
        <v>-3.0016145328762601E-2</v>
      </c>
    </row>
    <row r="37" spans="2:13" x14ac:dyDescent="0.25">
      <c r="B37" s="2">
        <v>42036</v>
      </c>
      <c r="C37" s="3">
        <v>2.0000000000000001E-4</v>
      </c>
      <c r="D37" s="4">
        <f t="shared" si="0"/>
        <v>1.6666666666666667E-5</v>
      </c>
      <c r="E37">
        <v>2104.5</v>
      </c>
      <c r="F37">
        <f t="shared" si="7"/>
        <v>5.4892511014553995E-2</v>
      </c>
      <c r="G37">
        <v>8.9076959999999996</v>
      </c>
      <c r="H37">
        <f t="shared" si="6"/>
        <v>0.10171564550211207</v>
      </c>
      <c r="I37">
        <v>183.40570099999999</v>
      </c>
      <c r="J37">
        <f t="shared" si="8"/>
        <v>5.7428634203517272E-2</v>
      </c>
      <c r="K37" s="4">
        <f t="shared" si="9"/>
        <v>5.487584434788733E-2</v>
      </c>
      <c r="L37" s="4">
        <f t="shared" si="10"/>
        <v>0.1016989788354454</v>
      </c>
      <c r="M37" s="4">
        <f t="shared" si="11"/>
        <v>5.7411967536850607E-2</v>
      </c>
    </row>
    <row r="38" spans="2:13" x14ac:dyDescent="0.25">
      <c r="B38" s="2">
        <v>42064</v>
      </c>
      <c r="C38" s="3">
        <v>2.0000000000000001E-4</v>
      </c>
      <c r="D38" s="4">
        <f t="shared" si="0"/>
        <v>1.6666666666666667E-5</v>
      </c>
      <c r="E38">
        <v>2067.889893</v>
      </c>
      <c r="F38">
        <f t="shared" si="7"/>
        <v>-1.7396106913756221E-2</v>
      </c>
      <c r="G38">
        <v>9.4534699999999994</v>
      </c>
      <c r="H38">
        <f t="shared" si="6"/>
        <v>6.1269940060819296E-2</v>
      </c>
      <c r="I38">
        <v>180.495102</v>
      </c>
      <c r="J38">
        <f t="shared" si="8"/>
        <v>-1.5869730243554373E-2</v>
      </c>
      <c r="K38" s="4">
        <f t="shared" si="9"/>
        <v>-1.741277358042289E-2</v>
      </c>
      <c r="L38" s="4">
        <f t="shared" si="10"/>
        <v>6.1253273394152631E-2</v>
      </c>
      <c r="M38" s="4">
        <f t="shared" si="11"/>
        <v>-1.5886396910221041E-2</v>
      </c>
    </row>
    <row r="39" spans="2:13" x14ac:dyDescent="0.25">
      <c r="B39" s="2">
        <v>42095</v>
      </c>
      <c r="C39" s="3">
        <v>2.0000000000000001E-4</v>
      </c>
      <c r="D39" s="4">
        <f t="shared" si="0"/>
        <v>1.6666666666666667E-5</v>
      </c>
      <c r="E39">
        <v>2085.51001</v>
      </c>
      <c r="F39">
        <f t="shared" si="7"/>
        <v>8.5208197301247391E-3</v>
      </c>
      <c r="G39">
        <v>9.6022660000000002</v>
      </c>
      <c r="H39">
        <f t="shared" si="6"/>
        <v>1.5739828867072179E-2</v>
      </c>
      <c r="I39">
        <v>182.21556100000001</v>
      </c>
      <c r="J39">
        <f t="shared" si="8"/>
        <v>9.5318874636277119E-3</v>
      </c>
      <c r="K39" s="4">
        <f t="shared" si="9"/>
        <v>8.5041530634580725E-3</v>
      </c>
      <c r="L39" s="4">
        <f t="shared" si="10"/>
        <v>1.572316220040551E-2</v>
      </c>
      <c r="M39" s="4">
        <f t="shared" si="11"/>
        <v>9.5152207969610453E-3</v>
      </c>
    </row>
    <row r="40" spans="2:13" x14ac:dyDescent="0.25">
      <c r="B40" s="2">
        <v>42125</v>
      </c>
      <c r="C40" s="3">
        <v>1E-4</v>
      </c>
      <c r="D40" s="4">
        <f t="shared" si="0"/>
        <v>8.3333333333333337E-6</v>
      </c>
      <c r="E40">
        <v>2107.389893</v>
      </c>
      <c r="F40">
        <f t="shared" si="7"/>
        <v>1.0491382393316857E-2</v>
      </c>
      <c r="G40">
        <v>9.3738270000000004</v>
      </c>
      <c r="H40">
        <f t="shared" si="6"/>
        <v>-2.3790113708576689E-2</v>
      </c>
      <c r="I40">
        <v>184.55729700000001</v>
      </c>
      <c r="J40">
        <f t="shared" si="8"/>
        <v>1.2851460035293019E-2</v>
      </c>
      <c r="K40" s="4">
        <f t="shared" si="9"/>
        <v>1.0483049059983523E-2</v>
      </c>
      <c r="L40" s="4">
        <f t="shared" si="10"/>
        <v>-2.3798447041910021E-2</v>
      </c>
      <c r="M40" s="4">
        <f t="shared" si="11"/>
        <v>1.2843126701959685E-2</v>
      </c>
    </row>
    <row r="41" spans="2:13" x14ac:dyDescent="0.25">
      <c r="B41" s="2">
        <v>42156</v>
      </c>
      <c r="C41" s="3">
        <v>1E-4</v>
      </c>
      <c r="D41" s="4">
        <f t="shared" si="0"/>
        <v>8.3333333333333337E-6</v>
      </c>
      <c r="E41">
        <v>2063.110107</v>
      </c>
      <c r="F41">
        <f t="shared" si="7"/>
        <v>-2.1011672375900521E-2</v>
      </c>
      <c r="G41">
        <v>8.8773319999999991</v>
      </c>
      <c r="H41">
        <f t="shared" si="6"/>
        <v>-5.2966093784321093E-2</v>
      </c>
      <c r="I41">
        <v>180.99142499999999</v>
      </c>
      <c r="J41">
        <f t="shared" si="8"/>
        <v>-1.9321219252577224E-2</v>
      </c>
      <c r="K41" s="4">
        <f t="shared" si="9"/>
        <v>-2.1020005709233854E-2</v>
      </c>
      <c r="L41" s="4">
        <f t="shared" si="10"/>
        <v>-5.2974427117654425E-2</v>
      </c>
      <c r="M41" s="4">
        <f t="shared" si="11"/>
        <v>-1.9329552585910556E-2</v>
      </c>
    </row>
    <row r="42" spans="2:13" x14ac:dyDescent="0.25">
      <c r="B42" s="2">
        <v>42186</v>
      </c>
      <c r="C42" s="3">
        <v>2.9999999999999997E-4</v>
      </c>
      <c r="D42" s="4">
        <f t="shared" si="0"/>
        <v>2.4999999999999998E-5</v>
      </c>
      <c r="E42">
        <v>2103.8400879999999</v>
      </c>
      <c r="F42">
        <f t="shared" si="7"/>
        <v>1.9742029696721345E-2</v>
      </c>
      <c r="G42">
        <v>9.0957899999999992</v>
      </c>
      <c r="H42">
        <f t="shared" si="6"/>
        <v>2.4608519766975041E-2</v>
      </c>
      <c r="I42">
        <v>184.78407300000001</v>
      </c>
      <c r="J42">
        <f t="shared" si="8"/>
        <v>2.0954849104039122E-2</v>
      </c>
      <c r="K42" s="4">
        <f t="shared" si="9"/>
        <v>1.9717029696721344E-2</v>
      </c>
      <c r="L42" s="4">
        <f t="shared" si="10"/>
        <v>2.4583519766975041E-2</v>
      </c>
      <c r="M42" s="4">
        <f t="shared" si="11"/>
        <v>2.0929849104039121E-2</v>
      </c>
    </row>
    <row r="43" spans="2:13" x14ac:dyDescent="0.25">
      <c r="B43" s="2">
        <v>42217</v>
      </c>
      <c r="C43" s="3">
        <v>4.0000000000000002E-4</v>
      </c>
      <c r="D43" s="4">
        <f t="shared" si="0"/>
        <v>3.3333333333333335E-5</v>
      </c>
      <c r="E43">
        <v>1972.1800539999999</v>
      </c>
      <c r="F43">
        <f t="shared" si="7"/>
        <v>-6.2580818167202831E-2</v>
      </c>
      <c r="G43">
        <v>8.7976639999999993</v>
      </c>
      <c r="H43">
        <f t="shared" si="6"/>
        <v>-3.2776262424704168E-2</v>
      </c>
      <c r="I43">
        <v>173.63653600000001</v>
      </c>
      <c r="J43">
        <f t="shared" si="8"/>
        <v>-6.03273692316545E-2</v>
      </c>
      <c r="K43" s="4">
        <f t="shared" si="9"/>
        <v>-6.2614151500536161E-2</v>
      </c>
      <c r="L43" s="4">
        <f t="shared" si="10"/>
        <v>-3.2809595758037505E-2</v>
      </c>
      <c r="M43" s="4">
        <f t="shared" si="11"/>
        <v>-6.0360702564987836E-2</v>
      </c>
    </row>
    <row r="44" spans="2:13" x14ac:dyDescent="0.25">
      <c r="B44" s="2">
        <v>42248</v>
      </c>
      <c r="C44" s="3">
        <v>1E-4</v>
      </c>
      <c r="D44" s="4">
        <f t="shared" si="0"/>
        <v>8.3333333333333337E-6</v>
      </c>
      <c r="E44">
        <v>1920.030029</v>
      </c>
      <c r="F44">
        <f t="shared" si="7"/>
        <v>-2.6442831573227094E-2</v>
      </c>
      <c r="G44">
        <v>8.3006200000000003</v>
      </c>
      <c r="H44">
        <f t="shared" si="6"/>
        <v>-5.6497270184448847E-2</v>
      </c>
      <c r="I44">
        <v>169.30838</v>
      </c>
      <c r="J44">
        <f t="shared" si="8"/>
        <v>-2.492652813576059E-2</v>
      </c>
      <c r="K44" s="4">
        <f t="shared" si="9"/>
        <v>-2.6451164906560427E-2</v>
      </c>
      <c r="L44" s="4">
        <f t="shared" si="10"/>
        <v>-5.650560351778218E-2</v>
      </c>
      <c r="M44" s="4">
        <f t="shared" si="11"/>
        <v>-2.4934861469093923E-2</v>
      </c>
    </row>
    <row r="45" spans="2:13" x14ac:dyDescent="0.25">
      <c r="B45" s="2">
        <v>42278</v>
      </c>
      <c r="C45" s="3">
        <v>1E-4</v>
      </c>
      <c r="D45" s="4">
        <f t="shared" si="0"/>
        <v>8.3333333333333337E-6</v>
      </c>
      <c r="E45">
        <v>2079.360107</v>
      </c>
      <c r="F45">
        <f t="shared" si="7"/>
        <v>8.2983117760394132E-2</v>
      </c>
      <c r="G45">
        <v>9.8911569999999998</v>
      </c>
      <c r="H45">
        <f t="shared" si="6"/>
        <v>0.19161665032250597</v>
      </c>
      <c r="I45">
        <v>183.59437600000001</v>
      </c>
      <c r="J45">
        <f t="shared" si="8"/>
        <v>8.4378552319737579E-2</v>
      </c>
      <c r="K45" s="4">
        <f t="shared" si="9"/>
        <v>8.2974784427060799E-2</v>
      </c>
      <c r="L45" s="4">
        <f t="shared" si="10"/>
        <v>0.19160831698917263</v>
      </c>
      <c r="M45" s="4">
        <f t="shared" si="11"/>
        <v>8.4370218986404247E-2</v>
      </c>
    </row>
    <row r="46" spans="2:13" x14ac:dyDescent="0.25">
      <c r="B46" s="2">
        <v>42309</v>
      </c>
      <c r="C46" s="3">
        <v>7.000000000000001E-4</v>
      </c>
      <c r="D46" s="4">
        <f t="shared" si="0"/>
        <v>5.833333333333334E-5</v>
      </c>
      <c r="E46">
        <v>2080.4099120000001</v>
      </c>
      <c r="F46">
        <f t="shared" si="7"/>
        <v>5.0486926072401835E-4</v>
      </c>
      <c r="G46">
        <v>10.030697999999999</v>
      </c>
      <c r="H46">
        <f t="shared" si="6"/>
        <v>1.4107651915746507E-2</v>
      </c>
      <c r="I46">
        <v>184.14459199999999</v>
      </c>
      <c r="J46">
        <f t="shared" si="8"/>
        <v>2.9969109729155187E-3</v>
      </c>
      <c r="K46" s="4">
        <f t="shared" si="9"/>
        <v>4.4653592739068499E-4</v>
      </c>
      <c r="L46" s="4">
        <f t="shared" si="10"/>
        <v>1.4049318582413173E-2</v>
      </c>
      <c r="M46" s="4">
        <f t="shared" si="11"/>
        <v>2.9385776395821853E-3</v>
      </c>
    </row>
    <row r="47" spans="2:13" x14ac:dyDescent="0.25">
      <c r="B47" s="2">
        <v>42339</v>
      </c>
      <c r="C47" s="3">
        <v>1.7000000000000001E-3</v>
      </c>
      <c r="D47" s="4">
        <f t="shared" si="0"/>
        <v>1.4166666666666668E-4</v>
      </c>
      <c r="E47">
        <v>2043.9399410000001</v>
      </c>
      <c r="F47">
        <f t="shared" si="7"/>
        <v>-1.7530185176314418E-2</v>
      </c>
      <c r="G47">
        <v>9.3739260000000009</v>
      </c>
      <c r="H47">
        <f t="shared" si="6"/>
        <v>-6.5476201157685973E-2</v>
      </c>
      <c r="I47">
        <v>181.219559</v>
      </c>
      <c r="J47">
        <f t="shared" si="8"/>
        <v>-1.5884436074017232E-2</v>
      </c>
      <c r="K47" s="4">
        <f t="shared" si="9"/>
        <v>-1.7671851842981083E-2</v>
      </c>
      <c r="L47" s="4">
        <f t="shared" si="10"/>
        <v>-6.5617867824352638E-2</v>
      </c>
      <c r="M47" s="4">
        <f t="shared" si="11"/>
        <v>-1.6026102740683897E-2</v>
      </c>
    </row>
    <row r="48" spans="2:13" x14ac:dyDescent="0.25">
      <c r="B48" s="2">
        <v>42370</v>
      </c>
      <c r="C48" s="3">
        <v>2.3E-3</v>
      </c>
      <c r="D48" s="4">
        <f t="shared" si="0"/>
        <v>1.9166666666666667E-4</v>
      </c>
      <c r="E48">
        <v>1940.23999</v>
      </c>
      <c r="F48">
        <f t="shared" si="7"/>
        <v>-5.073532197294639E-2</v>
      </c>
      <c r="G48">
        <v>8.6673980000000004</v>
      </c>
      <c r="H48">
        <f t="shared" si="6"/>
        <v>-7.5371621239595926E-2</v>
      </c>
      <c r="I48">
        <v>172.21781899999999</v>
      </c>
      <c r="J48">
        <f t="shared" si="8"/>
        <v>-4.9673115030591221E-2</v>
      </c>
      <c r="K48" s="4">
        <f t="shared" si="9"/>
        <v>-5.0926988639613056E-2</v>
      </c>
      <c r="L48" s="4">
        <f t="shared" si="10"/>
        <v>-7.55632879062626E-2</v>
      </c>
      <c r="M48" s="4">
        <f t="shared" si="11"/>
        <v>-4.9864781697257887E-2</v>
      </c>
    </row>
    <row r="49" spans="2:13" x14ac:dyDescent="0.25">
      <c r="B49" s="2">
        <v>42401</v>
      </c>
      <c r="C49" s="3">
        <v>2.5999999999999999E-3</v>
      </c>
      <c r="D49" s="4">
        <f t="shared" si="0"/>
        <v>2.1666666666666666E-4</v>
      </c>
      <c r="E49">
        <v>1932.2299800000001</v>
      </c>
      <c r="F49">
        <f t="shared" si="7"/>
        <v>-4.1283604302991229E-3</v>
      </c>
      <c r="G49">
        <v>8.8570759999999993</v>
      </c>
      <c r="H49">
        <f t="shared" si="6"/>
        <v>2.1884076397553093E-2</v>
      </c>
      <c r="I49">
        <v>171.984756</v>
      </c>
      <c r="J49">
        <f t="shared" si="8"/>
        <v>-1.353303632302922E-3</v>
      </c>
      <c r="K49" s="4">
        <f t="shared" si="9"/>
        <v>-4.3450270969657891E-3</v>
      </c>
      <c r="L49" s="4">
        <f t="shared" si="10"/>
        <v>2.1667409730886426E-2</v>
      </c>
      <c r="M49" s="4">
        <f t="shared" si="11"/>
        <v>-1.5699702989695886E-3</v>
      </c>
    </row>
    <row r="50" spans="2:13" x14ac:dyDescent="0.25">
      <c r="B50" s="2">
        <v>42430</v>
      </c>
      <c r="C50" s="3">
        <v>2.5000000000000001E-3</v>
      </c>
      <c r="D50" s="4">
        <f t="shared" si="0"/>
        <v>2.0833333333333335E-4</v>
      </c>
      <c r="E50">
        <v>2059.73999</v>
      </c>
      <c r="F50">
        <f t="shared" si="7"/>
        <v>6.5991114577365145E-2</v>
      </c>
      <c r="G50">
        <v>9.0862230000000004</v>
      </c>
      <c r="H50">
        <f t="shared" si="6"/>
        <v>2.5871630772954995E-2</v>
      </c>
      <c r="I50">
        <v>183.653198</v>
      </c>
      <c r="J50">
        <f t="shared" si="8"/>
        <v>6.7845792100318464E-2</v>
      </c>
      <c r="K50" s="4">
        <f t="shared" si="9"/>
        <v>6.5782781244031807E-2</v>
      </c>
      <c r="L50" s="4">
        <f t="shared" si="10"/>
        <v>2.566329743962166E-2</v>
      </c>
      <c r="M50" s="4">
        <f t="shared" si="11"/>
        <v>6.7637458766985126E-2</v>
      </c>
    </row>
    <row r="51" spans="2:13" x14ac:dyDescent="0.25">
      <c r="B51" s="2">
        <v>42461</v>
      </c>
      <c r="C51" s="3">
        <v>1.9E-3</v>
      </c>
      <c r="D51" s="4">
        <f t="shared" si="0"/>
        <v>1.5833333333333332E-4</v>
      </c>
      <c r="E51">
        <v>2065.3000489999999</v>
      </c>
      <c r="F51">
        <f t="shared" si="7"/>
        <v>2.6993984808732631E-3</v>
      </c>
      <c r="G51">
        <v>9.3054079999999999</v>
      </c>
      <c r="H51">
        <f t="shared" si="6"/>
        <v>2.4122784571763152E-2</v>
      </c>
      <c r="I51">
        <v>184.365891</v>
      </c>
      <c r="J51">
        <f t="shared" si="8"/>
        <v>3.8806457375166513E-3</v>
      </c>
      <c r="K51" s="4">
        <f t="shared" si="9"/>
        <v>2.5410651475399298E-3</v>
      </c>
      <c r="L51" s="4">
        <f t="shared" si="10"/>
        <v>2.3964451238429819E-2</v>
      </c>
      <c r="M51" s="4">
        <f t="shared" si="11"/>
        <v>3.7223124041833181E-3</v>
      </c>
    </row>
    <row r="52" spans="2:13" x14ac:dyDescent="0.25">
      <c r="B52" s="2">
        <v>42491</v>
      </c>
      <c r="C52" s="3">
        <v>2.3E-3</v>
      </c>
      <c r="D52" s="4">
        <f t="shared" si="0"/>
        <v>1.9166666666666667E-4</v>
      </c>
      <c r="E52">
        <v>2096.9499510000001</v>
      </c>
      <c r="F52">
        <f t="shared" si="7"/>
        <v>1.5324602357572555E-2</v>
      </c>
      <c r="G52">
        <v>10.033625000000001</v>
      </c>
      <c r="H52">
        <f t="shared" si="6"/>
        <v>7.8257396129218712E-2</v>
      </c>
      <c r="I52">
        <v>187.665817</v>
      </c>
      <c r="J52">
        <f t="shared" si="8"/>
        <v>1.789878801388484E-2</v>
      </c>
      <c r="K52" s="4">
        <f t="shared" si="9"/>
        <v>1.5132935690905888E-2</v>
      </c>
      <c r="L52" s="4">
        <f t="shared" si="10"/>
        <v>7.8065729462552039E-2</v>
      </c>
      <c r="M52" s="4">
        <f t="shared" si="11"/>
        <v>1.7707121347218174E-2</v>
      </c>
    </row>
    <row r="53" spans="2:13" x14ac:dyDescent="0.25">
      <c r="B53" s="2">
        <v>42522</v>
      </c>
      <c r="C53" s="3">
        <v>2.2000000000000001E-3</v>
      </c>
      <c r="D53" s="4">
        <f t="shared" si="0"/>
        <v>1.8333333333333334E-4</v>
      </c>
      <c r="E53">
        <v>2098.860107</v>
      </c>
      <c r="F53">
        <f t="shared" si="7"/>
        <v>9.1092112097811118E-4</v>
      </c>
      <c r="G53">
        <v>10.18323</v>
      </c>
      <c r="H53">
        <f t="shared" si="6"/>
        <v>1.4910363901381537E-2</v>
      </c>
      <c r="I53">
        <v>188.153809</v>
      </c>
      <c r="J53">
        <f t="shared" si="8"/>
        <v>2.6003243840618633E-3</v>
      </c>
      <c r="K53" s="4">
        <f t="shared" si="9"/>
        <v>7.2758778764477788E-4</v>
      </c>
      <c r="L53" s="4">
        <f t="shared" si="10"/>
        <v>1.4727030568048203E-2</v>
      </c>
      <c r="M53" s="4">
        <f t="shared" si="11"/>
        <v>2.4169910507285297E-3</v>
      </c>
    </row>
    <row r="54" spans="2:13" x14ac:dyDescent="0.25">
      <c r="B54" s="2">
        <v>42552</v>
      </c>
      <c r="C54" s="3">
        <v>2.5999999999999999E-3</v>
      </c>
      <c r="D54" s="4">
        <f t="shared" si="0"/>
        <v>2.1666666666666666E-4</v>
      </c>
      <c r="E54">
        <v>2173.6000979999999</v>
      </c>
      <c r="F54">
        <f t="shared" si="7"/>
        <v>3.5609801125254283E-2</v>
      </c>
      <c r="G54">
        <v>10.671946</v>
      </c>
      <c r="H54">
        <f t="shared" si="6"/>
        <v>4.7992238219111243E-2</v>
      </c>
      <c r="I54">
        <v>195.080307</v>
      </c>
      <c r="J54">
        <f t="shared" si="8"/>
        <v>3.6812956574267433E-2</v>
      </c>
      <c r="K54" s="4">
        <f t="shared" si="9"/>
        <v>3.5393134458587619E-2</v>
      </c>
      <c r="L54" s="4">
        <f t="shared" si="10"/>
        <v>4.7775571552444579E-2</v>
      </c>
      <c r="M54" s="4">
        <f t="shared" si="11"/>
        <v>3.6596289907600769E-2</v>
      </c>
    </row>
    <row r="55" spans="2:13" x14ac:dyDescent="0.25">
      <c r="B55" s="2">
        <v>42583</v>
      </c>
      <c r="C55" s="3">
        <v>2.5999999999999999E-3</v>
      </c>
      <c r="D55" s="4">
        <f t="shared" si="0"/>
        <v>2.1666666666666666E-4</v>
      </c>
      <c r="E55">
        <v>2170.9499510000001</v>
      </c>
      <c r="F55">
        <f t="shared" si="7"/>
        <v>-1.2192431360480338E-3</v>
      </c>
      <c r="G55">
        <v>11.399827</v>
      </c>
      <c r="H55">
        <f t="shared" si="6"/>
        <v>6.8205086495002884E-2</v>
      </c>
      <c r="I55">
        <v>195.35501099999999</v>
      </c>
      <c r="J55">
        <f t="shared" si="8"/>
        <v>1.4081585385242684E-3</v>
      </c>
      <c r="K55" s="4">
        <f t="shared" si="9"/>
        <v>-1.4359098027147005E-3</v>
      </c>
      <c r="L55" s="4">
        <f t="shared" si="10"/>
        <v>6.7988419828336213E-2</v>
      </c>
      <c r="M55" s="4">
        <f t="shared" si="11"/>
        <v>1.1914918718576018E-3</v>
      </c>
    </row>
    <row r="56" spans="2:13" x14ac:dyDescent="0.25">
      <c r="B56" s="2">
        <v>42614</v>
      </c>
      <c r="C56" s="3">
        <v>1.9E-3</v>
      </c>
      <c r="D56" s="4">
        <f t="shared" si="0"/>
        <v>1.5833333333333332E-4</v>
      </c>
      <c r="E56">
        <v>2168.2700199999999</v>
      </c>
      <c r="F56">
        <f t="shared" si="7"/>
        <v>-1.2344508443253945E-3</v>
      </c>
      <c r="G56">
        <v>11.589491000000001</v>
      </c>
      <c r="H56">
        <f t="shared" si="6"/>
        <v>1.6637445462988211E-2</v>
      </c>
      <c r="I56">
        <v>195.38505599999999</v>
      </c>
      <c r="J56">
        <f t="shared" si="8"/>
        <v>1.5379692512725569E-4</v>
      </c>
      <c r="K56" s="4">
        <f t="shared" si="9"/>
        <v>-1.3927841776587278E-3</v>
      </c>
      <c r="L56" s="4">
        <f t="shared" si="10"/>
        <v>1.6479112129654878E-2</v>
      </c>
      <c r="M56" s="4">
        <f t="shared" si="11"/>
        <v>-4.5364082060776354E-6</v>
      </c>
    </row>
    <row r="57" spans="2:13" x14ac:dyDescent="0.25">
      <c r="B57" s="2">
        <v>42644</v>
      </c>
      <c r="C57" s="3">
        <v>2.3999999999999998E-3</v>
      </c>
      <c r="D57" s="4">
        <f t="shared" si="0"/>
        <v>1.9999999999999998E-4</v>
      </c>
      <c r="E57">
        <v>2126.1499020000001</v>
      </c>
      <c r="F57">
        <f t="shared" si="7"/>
        <v>-1.9425679279557545E-2</v>
      </c>
      <c r="G57">
        <v>10.191964</v>
      </c>
      <c r="H57">
        <f t="shared" si="6"/>
        <v>-0.12058570993324902</v>
      </c>
      <c r="I57">
        <v>191.814651</v>
      </c>
      <c r="J57">
        <f t="shared" si="8"/>
        <v>-1.8273685168634361E-2</v>
      </c>
      <c r="K57" s="4">
        <f t="shared" si="9"/>
        <v>-1.9625679279557544E-2</v>
      </c>
      <c r="L57" s="4">
        <f t="shared" si="10"/>
        <v>-0.12078570993324902</v>
      </c>
      <c r="M57" s="4">
        <f t="shared" si="11"/>
        <v>-1.847368516863436E-2</v>
      </c>
    </row>
    <row r="58" spans="2:13" x14ac:dyDescent="0.25">
      <c r="B58" s="2">
        <v>42675</v>
      </c>
      <c r="C58" s="3">
        <v>3.0000000000000001E-3</v>
      </c>
      <c r="D58" s="4">
        <f t="shared" si="0"/>
        <v>2.5000000000000001E-4</v>
      </c>
      <c r="E58">
        <v>2198.8100589999999</v>
      </c>
      <c r="F58">
        <f t="shared" si="7"/>
        <v>3.4174522187570479E-2</v>
      </c>
      <c r="G58">
        <v>12.138294</v>
      </c>
      <c r="H58">
        <f t="shared" si="6"/>
        <v>0.19096711880065506</v>
      </c>
      <c r="I58">
        <v>198.91596999999999</v>
      </c>
      <c r="J58">
        <f t="shared" si="8"/>
        <v>3.7021775776658425E-2</v>
      </c>
      <c r="K58" s="4">
        <f t="shared" si="9"/>
        <v>3.3924522187570479E-2</v>
      </c>
      <c r="L58" s="4">
        <f t="shared" si="10"/>
        <v>0.19071711880065506</v>
      </c>
      <c r="M58" s="4">
        <f t="shared" si="11"/>
        <v>3.6771775776658425E-2</v>
      </c>
    </row>
    <row r="59" spans="2:13" x14ac:dyDescent="0.25">
      <c r="B59" s="2">
        <v>42705</v>
      </c>
      <c r="C59" s="3">
        <v>4.1999999999999997E-3</v>
      </c>
      <c r="D59" s="4">
        <f t="shared" si="0"/>
        <v>3.5E-4</v>
      </c>
      <c r="E59">
        <v>2238.830078</v>
      </c>
      <c r="F59">
        <f t="shared" si="7"/>
        <v>1.8200762196895176E-2</v>
      </c>
      <c r="G59">
        <v>10.949441</v>
      </c>
      <c r="H59">
        <f t="shared" si="6"/>
        <v>-9.7942346758119386E-2</v>
      </c>
      <c r="I59">
        <v>202.846924</v>
      </c>
      <c r="J59">
        <f t="shared" si="8"/>
        <v>1.9761882366709994E-2</v>
      </c>
      <c r="K59" s="4">
        <f t="shared" si="9"/>
        <v>1.7850762196895176E-2</v>
      </c>
      <c r="L59" s="4">
        <f t="shared" si="10"/>
        <v>-9.8292346758119389E-2</v>
      </c>
      <c r="M59" s="4">
        <f t="shared" si="11"/>
        <v>1.9411882366709994E-2</v>
      </c>
    </row>
    <row r="60" spans="2:13" x14ac:dyDescent="0.25">
      <c r="B60" s="2">
        <v>42736</v>
      </c>
      <c r="C60" s="3">
        <v>5.0000000000000001E-3</v>
      </c>
      <c r="D60" s="4">
        <f t="shared" si="0"/>
        <v>4.1666666666666669E-4</v>
      </c>
      <c r="E60">
        <v>2278.8701169999999</v>
      </c>
      <c r="F60">
        <f t="shared" si="7"/>
        <v>1.7884358171464578E-2</v>
      </c>
      <c r="G60">
        <v>11.319084999999999</v>
      </c>
      <c r="H60">
        <f t="shared" si="6"/>
        <v>3.3759166335523359E-2</v>
      </c>
      <c r="I60">
        <v>206.688309</v>
      </c>
      <c r="J60">
        <f t="shared" si="8"/>
        <v>1.8937358892363594E-2</v>
      </c>
      <c r="K60" s="4">
        <f t="shared" si="9"/>
        <v>1.7467691504797912E-2</v>
      </c>
      <c r="L60" s="4">
        <f t="shared" si="10"/>
        <v>3.334249966885669E-2</v>
      </c>
      <c r="M60" s="4">
        <f t="shared" si="11"/>
        <v>1.8520692225696928E-2</v>
      </c>
    </row>
    <row r="61" spans="2:13" x14ac:dyDescent="0.25">
      <c r="B61" s="2">
        <v>42767</v>
      </c>
      <c r="C61" s="3">
        <v>4.7999999999999996E-3</v>
      </c>
      <c r="D61" s="4">
        <f t="shared" si="0"/>
        <v>3.9999999999999996E-4</v>
      </c>
      <c r="E61">
        <v>2363.639893</v>
      </c>
      <c r="F61">
        <f t="shared" si="7"/>
        <v>3.719816033727915E-2</v>
      </c>
      <c r="G61">
        <v>10.11</v>
      </c>
      <c r="H61">
        <f t="shared" si="6"/>
        <v>-0.10681826313699384</v>
      </c>
      <c r="I61">
        <v>214.88855000000001</v>
      </c>
      <c r="J61">
        <f t="shared" si="8"/>
        <v>3.9674430739089384E-2</v>
      </c>
      <c r="K61" s="4">
        <f t="shared" si="9"/>
        <v>3.6798160337279152E-2</v>
      </c>
      <c r="L61" s="4">
        <f t="shared" si="10"/>
        <v>-0.10721826313699384</v>
      </c>
      <c r="M61" s="4">
        <f t="shared" si="11"/>
        <v>3.9274430739089386E-2</v>
      </c>
    </row>
    <row r="62" spans="2:13" x14ac:dyDescent="0.25">
      <c r="B62" s="2">
        <v>42795</v>
      </c>
      <c r="C62" s="3">
        <v>6.6E-3</v>
      </c>
      <c r="D62" s="4">
        <f t="shared" si="0"/>
        <v>5.5000000000000003E-4</v>
      </c>
      <c r="E62">
        <v>2362.719971</v>
      </c>
      <c r="F62">
        <f t="shared" si="7"/>
        <v>-3.8919718808453973E-4</v>
      </c>
      <c r="G62">
        <v>11.07</v>
      </c>
      <c r="H62">
        <f t="shared" si="6"/>
        <v>9.495548961424341E-2</v>
      </c>
      <c r="I62">
        <v>215.13000500000001</v>
      </c>
      <c r="J62">
        <f t="shared" si="8"/>
        <v>1.1236289695286323E-3</v>
      </c>
      <c r="K62" s="4">
        <f t="shared" si="9"/>
        <v>-9.3919718808453982E-4</v>
      </c>
      <c r="L62" s="4">
        <f t="shared" si="10"/>
        <v>9.4405489614243415E-2</v>
      </c>
      <c r="M62" s="4">
        <f t="shared" si="11"/>
        <v>5.7362896952863225E-4</v>
      </c>
    </row>
    <row r="64" spans="2:13" x14ac:dyDescent="0.25">
      <c r="D64" s="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Part 1 Financial Information</vt:lpstr>
      <vt:lpstr>Part 2 Loan Amortization Sched</vt:lpstr>
      <vt:lpstr>Part 2 Chart</vt:lpstr>
      <vt:lpstr>Part 3 Data Report</vt:lpstr>
      <vt:lpstr>Regression Analysis</vt:lpstr>
      <vt:lpstr>Ely Analysis</vt:lpstr>
      <vt:lpstr>Part 4 Stock Data</vt:lpstr>
    </vt:vector>
  </TitlesOfParts>
  <Company>Penn Foster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Stevens</dc:creator>
  <cp:lastModifiedBy>Owner</cp:lastModifiedBy>
  <dcterms:created xsi:type="dcterms:W3CDTF">2017-04-27T17:52:56Z</dcterms:created>
  <dcterms:modified xsi:type="dcterms:W3CDTF">2021-07-23T07:09:39Z</dcterms:modified>
</cp:coreProperties>
</file>