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7935" tabRatio="685" activeTab="1"/>
  </bookViews>
  <sheets>
    <sheet name="EOQ template" sheetId="1" r:id="rId1"/>
    <sheet name="EX11.1 Answers" sheetId="2" r:id="rId2"/>
    <sheet name="Multi Item EOQ &amp; ABC template" sheetId="3" r:id="rId3"/>
    <sheet name="EX11.6 Answers" sheetId="4" r:id="rId4"/>
  </sheets>
  <definedNames>
    <definedName name="_xlnm.Print_Area" localSheetId="3">'EX11.6 Answers'!$A$1:$J$1</definedName>
  </definedNames>
  <calcPr fullCalcOnLoad="1"/>
</workbook>
</file>

<file path=xl/sharedStrings.xml><?xml version="1.0" encoding="utf-8"?>
<sst xmlns="http://schemas.openxmlformats.org/spreadsheetml/2006/main" count="115" uniqueCount="61">
  <si>
    <t>Total</t>
  </si>
  <si>
    <t>Demand</t>
  </si>
  <si>
    <t>Ordering</t>
  </si>
  <si>
    <t>Annual</t>
  </si>
  <si>
    <t>EOQ</t>
  </si>
  <si>
    <t>Cost</t>
  </si>
  <si>
    <t>Unit cost</t>
  </si>
  <si>
    <t>EX11.6</t>
  </si>
  <si>
    <t>a.  Economic Order Quantity</t>
  </si>
  <si>
    <t>b.  Length of an Order Cycle</t>
  </si>
  <si>
    <t>c.  Total Average Weekly Costs</t>
  </si>
  <si>
    <t>d.  Investment Costs</t>
  </si>
  <si>
    <t>e.  EOQ if ordering costs increased 50%</t>
  </si>
  <si>
    <t>f.  Reorder Point with no safety stock</t>
  </si>
  <si>
    <t>g.  Reorder Point if 1000 units safety stock</t>
  </si>
  <si>
    <t xml:space="preserve">Investment cost represents the money spent to acquire the items or what has been paid for the inventory in stock. </t>
  </si>
  <si>
    <t>These costs are recovered once items are used, and reinvested in another cycle of ordering.</t>
  </si>
  <si>
    <t xml:space="preserve">The inventory management costs are the costs involved in managing, maintaining and reordering the </t>
  </si>
  <si>
    <t>stock of items. It includes the holding (carrying) costs (interest, insurance</t>
  </si>
  <si>
    <t>obsolescence,deterioration, spoilage, pilfering and breakage.) and order (administrative) costs.</t>
  </si>
  <si>
    <t>EX11.1</t>
  </si>
  <si>
    <t>EOQ =</t>
  </si>
  <si>
    <t>* must be calculated as same period length of Demand.</t>
  </si>
  <si>
    <t>Economic Ordering Quantity (EOQ) Model</t>
  </si>
  <si>
    <t>Carrying</t>
  </si>
  <si>
    <t>Item</t>
  </si>
  <si>
    <t>Investment</t>
  </si>
  <si>
    <t>Percentage</t>
  </si>
  <si>
    <t>ABC</t>
  </si>
  <si>
    <t>Order Cycle</t>
  </si>
  <si>
    <t>in Days</t>
  </si>
  <si>
    <t>Class*</t>
  </si>
  <si>
    <t xml:space="preserve">Total </t>
  </si>
  <si>
    <t>Cost of</t>
  </si>
  <si>
    <t>Inventory</t>
  </si>
  <si>
    <t>Management</t>
  </si>
  <si>
    <t>of Total</t>
  </si>
  <si>
    <t>Order Cycle =</t>
  </si>
  <si>
    <t>Item No.</t>
  </si>
  <si>
    <t>Costs</t>
  </si>
  <si>
    <t>(Volume)</t>
  </si>
  <si>
    <t>Overall Total</t>
  </si>
  <si>
    <t>Item Price/</t>
  </si>
  <si>
    <t>Rate</t>
  </si>
  <si>
    <t>* Assumes &gt;15% of dollar volume is A , &lt; 1% is C item</t>
  </si>
  <si>
    <t>Average Inventory =</t>
  </si>
  <si>
    <t>Holding Cost =</t>
  </si>
  <si>
    <t>Carrying Cost =</t>
  </si>
  <si>
    <t>Total Cost =</t>
  </si>
  <si>
    <t>times (in a week or year)</t>
  </si>
  <si>
    <t>Investment Cost =</t>
  </si>
  <si>
    <t>(If price of item is known)</t>
  </si>
  <si>
    <t>Demand [D] (week or year)</t>
  </si>
  <si>
    <t>Ordering Cost [S]</t>
  </si>
  <si>
    <t>Carrying Cost/item [H]*</t>
  </si>
  <si>
    <t>Price of the Item [p]</t>
  </si>
  <si>
    <t xml:space="preserve"> </t>
  </si>
  <si>
    <t>Length of</t>
  </si>
  <si>
    <t>Multi-Item Inventory - EOQ and ABC Classification</t>
  </si>
  <si>
    <t>Unit Cost</t>
  </si>
  <si>
    <t>obsolescence,deterioration, spoilage, pilfering and breakage) and order (administrative) costs.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</si>
</sst>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&quot;$&quot;#,##0.00"/>
    <numFmt numFmtId="177" formatCode="&quot;$&quot;#,##0.0_);[Red]\(&quot;$&quot;#,##0.0\)"/>
    <numFmt numFmtId="178" formatCode="_(&quot;$&quot;* #,##0.000_);_(&quot;$&quot;* \(#,##0.000\);_(&quot;$&quot;* &quot;-&quot;??_);_(@_)"/>
    <numFmt numFmtId="179" formatCode="_(&quot;$&quot;* #,##0.0000_);_(&quot;$&quot;* \(#,##0.0000\);_(&quot;$&quot;* &quot;-&quot;??_);_(@_)"/>
    <numFmt numFmtId="180" formatCode="0.0000000000"/>
    <numFmt numFmtId="181" formatCode="0.000000000"/>
    <numFmt numFmtId="182" formatCode="0.00000000"/>
    <numFmt numFmtId="183" formatCode="mmm\-yyyy"/>
    <numFmt numFmtId="184" formatCode="[$-409]dddd\,\ mmmm\ dd\,\ yyyy"/>
    <numFmt numFmtId="185" formatCode="0.0%"/>
    <numFmt numFmtId="186" formatCode="00000000"/>
    <numFmt numFmtId="187" formatCode="00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[$-FC19]d\ mmmm\ yyyy\ &quot;г.&quot;"/>
    <numFmt numFmtId="197" formatCode="#,##0.0_);\(#,##0.0\)"/>
    <numFmt numFmtId="198" formatCode="_(* #,##0.0_);_(* \(#,##0.0\);_(* &quot;-&quot;?_);_(@_)"/>
    <numFmt numFmtId="199" formatCode="0_)"/>
    <numFmt numFmtId="200" formatCode="0.00_)"/>
    <numFmt numFmtId="201" formatCode="0.0_)"/>
  </numFmts>
  <fonts count="30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CG Times (W1)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name val="Baskerville MT"/>
      <family val="0"/>
    </font>
    <font>
      <sz val="12"/>
      <name val="Baskerville MT"/>
      <family val="0"/>
    </font>
    <font>
      <sz val="10.5"/>
      <name val="Baskerville MT"/>
      <family val="0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10"/>
      <name val="Baskerville MT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ck">
        <color indexed="55"/>
      </left>
      <right style="thick">
        <color indexed="55"/>
      </right>
      <top style="thick">
        <color indexed="55"/>
      </top>
      <bottom>
        <color indexed="63"/>
      </bottom>
    </border>
    <border>
      <left style="thick">
        <color indexed="55"/>
      </left>
      <right style="thick">
        <color indexed="55"/>
      </right>
      <top>
        <color indexed="63"/>
      </top>
      <bottom>
        <color indexed="63"/>
      </bottom>
    </border>
    <border>
      <left style="thick">
        <color indexed="55"/>
      </left>
      <right style="thick">
        <color indexed="55"/>
      </right>
      <top>
        <color indexed="63"/>
      </top>
      <bottom style="thick">
        <color indexed="55"/>
      </bottom>
    </border>
    <border>
      <left style="thick">
        <color indexed="55"/>
      </left>
      <right style="thick">
        <color indexed="55"/>
      </right>
      <top style="thick">
        <color indexed="55"/>
      </top>
      <bottom style="thick">
        <color indexed="55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>
        <color indexed="55"/>
      </left>
      <right style="thick">
        <color indexed="55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0" fillId="4" borderId="0" xfId="0" applyFill="1" applyAlignment="1">
      <alignment/>
    </xf>
    <xf numFmtId="0" fontId="2" fillId="0" borderId="0" xfId="0" applyFont="1" applyAlignment="1">
      <alignment horizontal="right"/>
    </xf>
    <xf numFmtId="0" fontId="23" fillId="0" borderId="0" xfId="0" applyFont="1" applyAlignment="1">
      <alignment/>
    </xf>
    <xf numFmtId="1" fontId="2" fillId="24" borderId="0" xfId="0" applyNumberFormat="1" applyFont="1" applyFill="1" applyAlignment="1">
      <alignment horizontal="center"/>
    </xf>
    <xf numFmtId="171" fontId="2" fillId="24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 horizontal="center"/>
    </xf>
    <xf numFmtId="176" fontId="2" fillId="24" borderId="0" xfId="0" applyNumberFormat="1" applyFont="1" applyFill="1" applyAlignment="1">
      <alignment horizontal="center"/>
    </xf>
    <xf numFmtId="0" fontId="2" fillId="15" borderId="11" xfId="0" applyFont="1" applyFill="1" applyBorder="1" applyAlignment="1">
      <alignment horizontal="center"/>
    </xf>
    <xf numFmtId="0" fontId="0" fillId="15" borderId="11" xfId="0" applyFill="1" applyBorder="1" applyAlignment="1">
      <alignment/>
    </xf>
    <xf numFmtId="0" fontId="2" fillId="15" borderId="11" xfId="0" applyFont="1" applyFill="1" applyBorder="1" applyAlignment="1">
      <alignment/>
    </xf>
    <xf numFmtId="0" fontId="2" fillId="15" borderId="11" xfId="0" applyFont="1" applyFill="1" applyBorder="1" applyAlignment="1">
      <alignment horizontal="center"/>
    </xf>
    <xf numFmtId="0" fontId="2" fillId="15" borderId="12" xfId="0" applyFont="1" applyFill="1" applyBorder="1" applyAlignment="1">
      <alignment horizontal="center"/>
    </xf>
    <xf numFmtId="0" fontId="0" fillId="15" borderId="12" xfId="0" applyFill="1" applyBorder="1" applyAlignment="1">
      <alignment/>
    </xf>
    <xf numFmtId="0" fontId="2" fillId="15" borderId="12" xfId="0" applyFont="1" applyFill="1" applyBorder="1" applyAlignment="1">
      <alignment/>
    </xf>
    <xf numFmtId="0" fontId="24" fillId="15" borderId="13" xfId="0" applyFont="1" applyFill="1" applyBorder="1" applyAlignment="1">
      <alignment vertical="top" wrapText="1"/>
    </xf>
    <xf numFmtId="0" fontId="24" fillId="15" borderId="13" xfId="0" applyFont="1" applyFill="1" applyBorder="1" applyAlignment="1">
      <alignment horizontal="center" vertical="top" wrapText="1"/>
    </xf>
    <xf numFmtId="0" fontId="2" fillId="15" borderId="13" xfId="0" applyFont="1" applyFill="1" applyBorder="1" applyAlignment="1">
      <alignment horizontal="center"/>
    </xf>
    <xf numFmtId="9" fontId="25" fillId="4" borderId="12" xfId="0" applyNumberFormat="1" applyFont="1" applyFill="1" applyBorder="1" applyAlignment="1">
      <alignment horizontal="right" vertical="top" wrapText="1"/>
    </xf>
    <xf numFmtId="0" fontId="25" fillId="4" borderId="12" xfId="0" applyFont="1" applyFill="1" applyBorder="1" applyAlignment="1">
      <alignment horizontal="right" vertical="top" wrapText="1"/>
    </xf>
    <xf numFmtId="2" fontId="0" fillId="24" borderId="12" xfId="0" applyNumberFormat="1" applyFill="1" applyBorder="1" applyAlignment="1">
      <alignment/>
    </xf>
    <xf numFmtId="171" fontId="2" fillId="24" borderId="12" xfId="0" applyNumberFormat="1" applyFont="1" applyFill="1" applyBorder="1" applyAlignment="1">
      <alignment/>
    </xf>
    <xf numFmtId="1" fontId="0" fillId="24" borderId="12" xfId="0" applyNumberFormat="1" applyFill="1" applyBorder="1" applyAlignment="1">
      <alignment horizontal="center"/>
    </xf>
    <xf numFmtId="10" fontId="0" fillId="24" borderId="12" xfId="59" applyNumberFormat="1" applyFill="1" applyBorder="1" applyAlignment="1">
      <alignment horizontal="center"/>
    </xf>
    <xf numFmtId="0" fontId="27" fillId="24" borderId="12" xfId="53" applyFont="1" applyFill="1" applyBorder="1" applyAlignment="1" applyProtection="1">
      <alignment horizontal="center"/>
      <protection/>
    </xf>
    <xf numFmtId="0" fontId="26" fillId="4" borderId="12" xfId="0" applyFont="1" applyFill="1" applyBorder="1" applyAlignment="1">
      <alignment horizontal="center" vertical="top" wrapText="1"/>
    </xf>
    <xf numFmtId="44" fontId="2" fillId="24" borderId="14" xfId="44" applyFont="1" applyFill="1" applyBorder="1" applyAlignment="1">
      <alignment/>
    </xf>
    <xf numFmtId="44" fontId="28" fillId="24" borderId="14" xfId="44" applyFont="1" applyFill="1" applyBorder="1" applyAlignment="1">
      <alignment/>
    </xf>
    <xf numFmtId="0" fontId="5" fillId="4" borderId="10" xfId="0" applyFont="1" applyFill="1" applyBorder="1" applyAlignment="1">
      <alignment horizontal="center" vertical="top" wrapText="1"/>
    </xf>
    <xf numFmtId="0" fontId="5" fillId="4" borderId="15" xfId="0" applyFont="1" applyFill="1" applyBorder="1" applyAlignment="1">
      <alignment horizontal="center" vertical="top" wrapText="1"/>
    </xf>
    <xf numFmtId="8" fontId="5" fillId="4" borderId="15" xfId="0" applyNumberFormat="1" applyFont="1" applyFill="1" applyBorder="1" applyAlignment="1">
      <alignment horizontal="center" vertical="top" wrapText="1"/>
    </xf>
    <xf numFmtId="8" fontId="5" fillId="4" borderId="10" xfId="0" applyNumberFormat="1" applyFont="1" applyFill="1" applyBorder="1" applyAlignment="1">
      <alignment horizontal="center" vertical="top" wrapText="1"/>
    </xf>
    <xf numFmtId="0" fontId="5" fillId="4" borderId="16" xfId="0" applyFont="1" applyFill="1" applyBorder="1" applyAlignment="1">
      <alignment horizontal="center" vertical="top" wrapText="1"/>
    </xf>
    <xf numFmtId="8" fontId="5" fillId="4" borderId="16" xfId="0" applyNumberFormat="1" applyFont="1" applyFill="1" applyBorder="1" applyAlignment="1">
      <alignment horizontal="center" vertical="top" wrapText="1"/>
    </xf>
    <xf numFmtId="0" fontId="26" fillId="4" borderId="17" xfId="0" applyFont="1" applyFill="1" applyBorder="1" applyAlignment="1">
      <alignment horizontal="center" vertical="top" wrapText="1"/>
    </xf>
    <xf numFmtId="9" fontId="25" fillId="4" borderId="17" xfId="0" applyNumberFormat="1" applyFont="1" applyFill="1" applyBorder="1" applyAlignment="1">
      <alignment horizontal="right" vertical="top" wrapText="1"/>
    </xf>
    <xf numFmtId="0" fontId="25" fillId="4" borderId="17" xfId="0" applyFont="1" applyFill="1" applyBorder="1" applyAlignment="1">
      <alignment horizontal="right" vertical="top" wrapText="1"/>
    </xf>
    <xf numFmtId="0" fontId="5" fillId="4" borderId="18" xfId="0" applyFont="1" applyFill="1" applyBorder="1" applyAlignment="1">
      <alignment horizontal="center" vertical="top" wrapText="1"/>
    </xf>
    <xf numFmtId="0" fontId="25" fillId="4" borderId="12" xfId="0" applyFont="1" applyFill="1" applyBorder="1" applyAlignment="1">
      <alignment horizontal="center" vertical="top" wrapText="1"/>
    </xf>
    <xf numFmtId="10" fontId="0" fillId="24" borderId="12" xfId="59" applyNumberFormat="1" applyFont="1" applyFill="1" applyBorder="1" applyAlignment="1">
      <alignment horizontal="center"/>
    </xf>
    <xf numFmtId="0" fontId="0" fillId="24" borderId="12" xfId="0" applyFill="1" applyBorder="1" applyAlignment="1">
      <alignment/>
    </xf>
    <xf numFmtId="171" fontId="0" fillId="24" borderId="12" xfId="0" applyNumberFormat="1" applyFill="1" applyBorder="1" applyAlignment="1">
      <alignment/>
    </xf>
    <xf numFmtId="0" fontId="25" fillId="4" borderId="13" xfId="0" applyFont="1" applyFill="1" applyBorder="1" applyAlignment="1">
      <alignment horizontal="center" vertical="top" wrapText="1"/>
    </xf>
    <xf numFmtId="0" fontId="25" fillId="4" borderId="13" xfId="0" applyFont="1" applyFill="1" applyBorder="1" applyAlignment="1">
      <alignment horizontal="right" vertical="top" wrapText="1"/>
    </xf>
    <xf numFmtId="9" fontId="25" fillId="4" borderId="13" xfId="0" applyNumberFormat="1" applyFont="1" applyFill="1" applyBorder="1" applyAlignment="1">
      <alignment horizontal="right" vertical="top" wrapText="1"/>
    </xf>
    <xf numFmtId="0" fontId="0" fillId="24" borderId="13" xfId="0" applyFill="1" applyBorder="1" applyAlignment="1">
      <alignment/>
    </xf>
    <xf numFmtId="171" fontId="0" fillId="24" borderId="13" xfId="0" applyNumberFormat="1" applyFill="1" applyBorder="1" applyAlignment="1">
      <alignment/>
    </xf>
    <xf numFmtId="2" fontId="0" fillId="24" borderId="13" xfId="0" applyNumberFormat="1" applyFill="1" applyBorder="1" applyAlignment="1">
      <alignment/>
    </xf>
    <xf numFmtId="10" fontId="0" fillId="24" borderId="13" xfId="59" applyNumberFormat="1" applyFont="1" applyFill="1" applyBorder="1" applyAlignment="1">
      <alignment horizontal="center"/>
    </xf>
    <xf numFmtId="0" fontId="27" fillId="24" borderId="13" xfId="53" applyFont="1" applyFill="1" applyBorder="1" applyAlignment="1" applyProtection="1">
      <alignment horizontal="center"/>
      <protection/>
    </xf>
    <xf numFmtId="0" fontId="29" fillId="4" borderId="12" xfId="0" applyFont="1" applyFill="1" applyBorder="1" applyAlignment="1">
      <alignment horizontal="center" vertical="top" wrapText="1"/>
    </xf>
    <xf numFmtId="0" fontId="29" fillId="4" borderId="11" xfId="0" applyFont="1" applyFill="1" applyBorder="1" applyAlignment="1">
      <alignment horizontal="center" vertical="top" wrapText="1"/>
    </xf>
    <xf numFmtId="2" fontId="29" fillId="4" borderId="11" xfId="0" applyNumberFormat="1" applyFont="1" applyFill="1" applyBorder="1" applyAlignment="1">
      <alignment horizontal="center" vertical="top" wrapText="1"/>
    </xf>
    <xf numFmtId="9" fontId="29" fillId="4" borderId="12" xfId="0" applyNumberFormat="1" applyFont="1" applyFill="1" applyBorder="1" applyAlignment="1">
      <alignment horizontal="right" vertical="top" wrapText="1"/>
    </xf>
    <xf numFmtId="0" fontId="29" fillId="4" borderId="12" xfId="0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2" fontId="0" fillId="24" borderId="12" xfId="0" applyNumberFormat="1" applyFont="1" applyFill="1" applyBorder="1" applyAlignment="1">
      <alignment/>
    </xf>
    <xf numFmtId="1" fontId="0" fillId="24" borderId="12" xfId="0" applyNumberFormat="1" applyFont="1" applyFill="1" applyBorder="1" applyAlignment="1">
      <alignment horizontal="center"/>
    </xf>
    <xf numFmtId="2" fontId="29" fillId="4" borderId="12" xfId="0" applyNumberFormat="1" applyFont="1" applyFill="1" applyBorder="1" applyAlignment="1">
      <alignment horizontal="center" vertical="top" wrapText="1"/>
    </xf>
    <xf numFmtId="171" fontId="29" fillId="4" borderId="12" xfId="0" applyNumberFormat="1" applyFont="1" applyFill="1" applyBorder="1" applyAlignment="1">
      <alignment horizontal="center" vertical="top" wrapText="1"/>
    </xf>
    <xf numFmtId="0" fontId="0" fillId="24" borderId="12" xfId="0" applyFont="1" applyFill="1" applyBorder="1" applyAlignment="1">
      <alignment/>
    </xf>
    <xf numFmtId="171" fontId="0" fillId="24" borderId="12" xfId="0" applyNumberFormat="1" applyFont="1" applyFill="1" applyBorder="1" applyAlignment="1">
      <alignment/>
    </xf>
    <xf numFmtId="0" fontId="0" fillId="25" borderId="1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=@if(N8%3E.15,%22A%22,@if(n8%3C.05,%22C%22,%22B%22))" TargetMode="External" /><Relationship Id="rId2" Type="http://schemas.openxmlformats.org/officeDocument/2006/relationships/hyperlink" Target="mailto:=@if(N8%3E.15,%22A%22,@if(n8%3C.05,%22C%22,%22B%22))" TargetMode="Externa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B4" sqref="B4"/>
    </sheetView>
  </sheetViews>
  <sheetFormatPr defaultColWidth="23.8515625" defaultRowHeight="12.75"/>
  <cols>
    <col min="1" max="1" width="23.8515625" style="0" customWidth="1"/>
    <col min="2" max="2" width="13.28125" style="0" customWidth="1"/>
  </cols>
  <sheetData>
    <row r="1" ht="12.75">
      <c r="A1" s="1" t="s">
        <v>23</v>
      </c>
    </row>
    <row r="3" spans="1:2" ht="12.75">
      <c r="A3" s="1" t="s">
        <v>52</v>
      </c>
      <c r="B3" s="5">
        <v>800</v>
      </c>
    </row>
    <row r="4" spans="1:2" ht="12.75">
      <c r="A4" s="1" t="s">
        <v>53</v>
      </c>
      <c r="B4" s="5">
        <v>30</v>
      </c>
    </row>
    <row r="5" spans="1:2" ht="12.75">
      <c r="A5" s="1" t="s">
        <v>54</v>
      </c>
      <c r="B5" s="5">
        <f>0.2*B6</f>
        <v>50</v>
      </c>
    </row>
    <row r="6" spans="1:2" ht="12.75">
      <c r="A6" s="1" t="s">
        <v>55</v>
      </c>
      <c r="B6" s="5">
        <v>250</v>
      </c>
    </row>
    <row r="7" ht="12.75">
      <c r="D7" s="1"/>
    </row>
    <row r="8" spans="2:4" ht="12.75">
      <c r="B8" s="2"/>
      <c r="D8" s="1"/>
    </row>
    <row r="9" spans="1:2" ht="12.75">
      <c r="A9" s="6" t="s">
        <v>21</v>
      </c>
      <c r="B9" s="8">
        <f>SQRT((2*B3*B4)/B5)</f>
        <v>30.983866769659336</v>
      </c>
    </row>
    <row r="10" ht="12.75">
      <c r="B10" s="2"/>
    </row>
    <row r="11" spans="1:3" ht="12.75">
      <c r="A11" s="6" t="s">
        <v>37</v>
      </c>
      <c r="B11" s="9">
        <f>B3/B9</f>
        <v>25.81988897471611</v>
      </c>
      <c r="C11" t="s">
        <v>49</v>
      </c>
    </row>
    <row r="12" ht="12.75">
      <c r="B12" s="2"/>
    </row>
    <row r="13" spans="1:2" ht="12.75">
      <c r="A13" s="1" t="s">
        <v>45</v>
      </c>
      <c r="B13" s="8">
        <f>B9/2</f>
        <v>15.491933384829668</v>
      </c>
    </row>
    <row r="15" spans="1:2" ht="12.75">
      <c r="A15" s="6" t="s">
        <v>46</v>
      </c>
      <c r="B15" s="12">
        <f>(B9/2)*B5</f>
        <v>774.5966692414834</v>
      </c>
    </row>
    <row r="16" spans="1:2" ht="12.75">
      <c r="A16" s="6" t="s">
        <v>47</v>
      </c>
      <c r="B16" s="12">
        <f>(B3/B9)*B4</f>
        <v>774.5966692414834</v>
      </c>
    </row>
    <row r="17" spans="1:2" ht="12.75">
      <c r="A17" s="6" t="s">
        <v>48</v>
      </c>
      <c r="B17" s="12">
        <f>B15+B16</f>
        <v>1549.1933384829667</v>
      </c>
    </row>
    <row r="19" spans="1:3" ht="12.75">
      <c r="A19" s="6" t="s">
        <v>50</v>
      </c>
      <c r="B19" s="12">
        <f>B6*B9</f>
        <v>7745.966692414834</v>
      </c>
      <c r="C19" t="s">
        <v>51</v>
      </c>
    </row>
    <row r="22" ht="12.75">
      <c r="A22" s="1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selection activeCell="F17" sqref="F17"/>
    </sheetView>
  </sheetViews>
  <sheetFormatPr defaultColWidth="9.140625" defaultRowHeight="12.75"/>
  <cols>
    <col min="3" max="3" width="13.7109375" style="0" customWidth="1"/>
    <col min="4" max="4" width="12.140625" style="0" customWidth="1"/>
    <col min="5" max="5" width="10.28125" style="0" bestFit="1" customWidth="1"/>
    <col min="6" max="6" width="12.28125" style="0" bestFit="1" customWidth="1"/>
    <col min="8" max="8" width="11.28125" style="0" bestFit="1" customWidth="1"/>
    <col min="9" max="9" width="27.140625" style="0" customWidth="1"/>
    <col min="10" max="10" width="11.28125" style="0" bestFit="1" customWidth="1"/>
  </cols>
  <sheetData>
    <row r="1" ht="12.75">
      <c r="A1" s="1" t="s">
        <v>20</v>
      </c>
    </row>
    <row r="2" ht="12.75">
      <c r="I2" s="7" t="s">
        <v>56</v>
      </c>
    </row>
    <row r="3" spans="1:9" ht="12.75">
      <c r="A3" s="1" t="s">
        <v>8</v>
      </c>
      <c r="I3" s="1"/>
    </row>
    <row r="5" spans="12:14" ht="12.75">
      <c r="L5" s="10"/>
      <c r="N5" s="1"/>
    </row>
    <row r="6" ht="12.75">
      <c r="N6" s="1"/>
    </row>
    <row r="9" ht="12.75">
      <c r="L9" s="11"/>
    </row>
    <row r="13" ht="12.75">
      <c r="A13" s="1" t="s">
        <v>9</v>
      </c>
    </row>
    <row r="19" ht="12.75">
      <c r="A19" s="1" t="s">
        <v>10</v>
      </c>
    </row>
    <row r="27" ht="12.75">
      <c r="A27" s="1" t="s">
        <v>11</v>
      </c>
    </row>
    <row r="32" ht="12.75">
      <c r="A32" s="1" t="s">
        <v>12</v>
      </c>
    </row>
    <row r="37" ht="12.75">
      <c r="A37" s="1" t="s">
        <v>13</v>
      </c>
    </row>
    <row r="42" ht="12.75">
      <c r="A42" s="1" t="s">
        <v>14</v>
      </c>
    </row>
  </sheetData>
  <sheetProtection/>
  <printOptions/>
  <pageMargins left="0.75" right="0.75" top="1" bottom="1" header="0.5" footer="0.5"/>
  <pageSetup horizontalDpi="1200" verticalDpi="1200" orientation="portrait" r:id="rId1"/>
  <headerFooter alignWithMargins="0">
    <oddHeader>&amp;RCarrie Willetts
HADE 
problem set 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">
      <selection activeCell="I37" sqref="I37"/>
    </sheetView>
  </sheetViews>
  <sheetFormatPr defaultColWidth="11.00390625" defaultRowHeight="12.75"/>
  <cols>
    <col min="1" max="5" width="11.00390625" style="0" customWidth="1"/>
    <col min="6" max="6" width="8.7109375" style="0" customWidth="1"/>
    <col min="7" max="7" width="11.00390625" style="0" customWidth="1"/>
    <col min="8" max="8" width="8.140625" style="0" customWidth="1"/>
    <col min="9" max="13" width="11.00390625" style="0" customWidth="1"/>
    <col min="14" max="14" width="13.57421875" style="0" customWidth="1"/>
    <col min="15" max="15" width="16.57421875" style="0" customWidth="1"/>
  </cols>
  <sheetData>
    <row r="1" ht="12.75">
      <c r="A1" s="1"/>
    </row>
    <row r="2" ht="12.75">
      <c r="D2" s="1" t="s">
        <v>58</v>
      </c>
    </row>
    <row r="3" ht="13.5" thickBot="1"/>
    <row r="4" spans="8:17" ht="14.25" thickBot="1" thickTop="1">
      <c r="H4" s="13"/>
      <c r="I4" s="14"/>
      <c r="J4" s="14"/>
      <c r="K4" s="14"/>
      <c r="L4" s="13" t="s">
        <v>32</v>
      </c>
      <c r="M4" s="14"/>
      <c r="N4" s="14"/>
      <c r="O4" s="13" t="s">
        <v>0</v>
      </c>
      <c r="P4" s="15" t="s">
        <v>27</v>
      </c>
      <c r="Q4" s="14"/>
    </row>
    <row r="5" spans="1:17" ht="13.5" thickTop="1">
      <c r="A5" s="14"/>
      <c r="B5" s="14"/>
      <c r="C5" s="14"/>
      <c r="D5" s="14"/>
      <c r="E5" s="16" t="s">
        <v>3</v>
      </c>
      <c r="F5" s="14"/>
      <c r="H5" s="17" t="s">
        <v>25</v>
      </c>
      <c r="I5" s="18"/>
      <c r="J5" s="18"/>
      <c r="K5" s="18"/>
      <c r="L5" s="17" t="s">
        <v>33</v>
      </c>
      <c r="M5" s="17" t="s">
        <v>57</v>
      </c>
      <c r="N5" s="18"/>
      <c r="O5" s="17" t="s">
        <v>3</v>
      </c>
      <c r="P5" s="17" t="s">
        <v>36</v>
      </c>
      <c r="Q5" s="18"/>
    </row>
    <row r="6" spans="1:17" ht="12.75">
      <c r="A6" s="18"/>
      <c r="B6" s="17"/>
      <c r="C6" s="17" t="s">
        <v>3</v>
      </c>
      <c r="D6" s="19" t="s">
        <v>42</v>
      </c>
      <c r="E6" s="17" t="s">
        <v>24</v>
      </c>
      <c r="F6" s="17" t="s">
        <v>2</v>
      </c>
      <c r="H6" s="17" t="s">
        <v>24</v>
      </c>
      <c r="I6" s="18"/>
      <c r="J6" s="17" t="s">
        <v>24</v>
      </c>
      <c r="K6" s="19" t="s">
        <v>2</v>
      </c>
      <c r="L6" s="17" t="s">
        <v>34</v>
      </c>
      <c r="M6" s="17" t="s">
        <v>29</v>
      </c>
      <c r="N6" s="17" t="s">
        <v>26</v>
      </c>
      <c r="O6" s="17" t="s">
        <v>39</v>
      </c>
      <c r="P6" s="17" t="s">
        <v>3</v>
      </c>
      <c r="Q6" s="17" t="s">
        <v>28</v>
      </c>
    </row>
    <row r="7" spans="1:17" ht="13.5" thickBot="1">
      <c r="A7" s="20" t="s">
        <v>38</v>
      </c>
      <c r="B7" s="20"/>
      <c r="C7" s="20" t="s">
        <v>1</v>
      </c>
      <c r="D7" s="20" t="s">
        <v>59</v>
      </c>
      <c r="E7" s="21" t="s">
        <v>43</v>
      </c>
      <c r="F7" s="21" t="s">
        <v>5</v>
      </c>
      <c r="H7" s="22" t="s">
        <v>5</v>
      </c>
      <c r="I7" s="22" t="s">
        <v>4</v>
      </c>
      <c r="J7" s="22" t="s">
        <v>5</v>
      </c>
      <c r="K7" s="22" t="s">
        <v>5</v>
      </c>
      <c r="L7" s="22" t="s">
        <v>35</v>
      </c>
      <c r="M7" s="22" t="s">
        <v>30</v>
      </c>
      <c r="N7" s="22" t="s">
        <v>5</v>
      </c>
      <c r="O7" s="22" t="s">
        <v>40</v>
      </c>
      <c r="P7" s="22" t="s">
        <v>5</v>
      </c>
      <c r="Q7" s="22" t="s">
        <v>31</v>
      </c>
    </row>
    <row r="8" spans="1:17" ht="13.5" thickTop="1">
      <c r="A8" s="55">
        <v>1</v>
      </c>
      <c r="B8" s="56"/>
      <c r="C8" s="56">
        <v>104</v>
      </c>
      <c r="D8" s="57">
        <v>2225</v>
      </c>
      <c r="E8" s="58">
        <v>0.12</v>
      </c>
      <c r="F8" s="59">
        <v>6</v>
      </c>
      <c r="G8" s="60"/>
      <c r="H8" s="61">
        <f aca="true" t="shared" si="0" ref="H8:H22">D8*E8</f>
        <v>267</v>
      </c>
      <c r="I8" s="26">
        <f aca="true" t="shared" si="1" ref="I8:I22">SQRT((2*C8*F8)/H8)</f>
        <v>2.161979949807765</v>
      </c>
      <c r="J8" s="61">
        <f aca="true" t="shared" si="2" ref="J8:J22">(I8/2)*H8</f>
        <v>288.62432329933665</v>
      </c>
      <c r="K8" s="61">
        <f aca="true" t="shared" si="3" ref="K8:K22">(C8/I8)*F8</f>
        <v>288.62432329933665</v>
      </c>
      <c r="L8" s="61">
        <f aca="true" t="shared" si="4" ref="L8:L22">(I8/2*H8)+(C8/I8)*F8</f>
        <v>577.2486465986733</v>
      </c>
      <c r="M8" s="62">
        <f aca="true" t="shared" si="5" ref="M8:M22">I8/C8*365</f>
        <v>7.587718093075329</v>
      </c>
      <c r="N8" s="61">
        <f aca="true" t="shared" si="6" ref="N8:N22">I8*D8</f>
        <v>4810.405388322277</v>
      </c>
      <c r="O8" s="61">
        <f aca="true" t="shared" si="7" ref="O8:O22">C8*D8</f>
        <v>231400</v>
      </c>
      <c r="P8" s="44">
        <f aca="true" t="shared" si="8" ref="P8:P22">O8/$O$29</f>
        <v>0.029365310811637395</v>
      </c>
      <c r="Q8" s="29" t="str">
        <f aca="true" t="shared" si="9" ref="Q8:Q22">IF(P8&gt;0.15,"A",IF(P8&lt;0.01,"C","B"))</f>
        <v>B</v>
      </c>
    </row>
    <row r="9" spans="1:17" ht="12.75">
      <c r="A9" s="55">
        <v>2</v>
      </c>
      <c r="B9" s="55"/>
      <c r="C9" s="55">
        <v>260</v>
      </c>
      <c r="D9" s="63">
        <v>5000</v>
      </c>
      <c r="E9" s="58">
        <v>0.1</v>
      </c>
      <c r="F9" s="59">
        <v>5</v>
      </c>
      <c r="G9" s="60"/>
      <c r="H9" s="61">
        <f t="shared" si="0"/>
        <v>500</v>
      </c>
      <c r="I9" s="26">
        <f t="shared" si="1"/>
        <v>2.280350850198276</v>
      </c>
      <c r="J9" s="61">
        <f t="shared" si="2"/>
        <v>570.087712549569</v>
      </c>
      <c r="K9" s="61">
        <f t="shared" si="3"/>
        <v>570.087712549569</v>
      </c>
      <c r="L9" s="61">
        <f t="shared" si="4"/>
        <v>1140.175425099138</v>
      </c>
      <c r="M9" s="62">
        <f t="shared" si="5"/>
        <v>3.2012617704706567</v>
      </c>
      <c r="N9" s="61">
        <f t="shared" si="6"/>
        <v>11401.75425099138</v>
      </c>
      <c r="O9" s="61">
        <f t="shared" si="7"/>
        <v>1300000</v>
      </c>
      <c r="P9" s="44">
        <f t="shared" si="8"/>
        <v>0.1649736562451539</v>
      </c>
      <c r="Q9" s="29" t="str">
        <f t="shared" si="9"/>
        <v>A</v>
      </c>
    </row>
    <row r="10" spans="1:17" ht="12.75">
      <c r="A10" s="55">
        <v>3</v>
      </c>
      <c r="B10" s="55"/>
      <c r="C10" s="55">
        <v>728</v>
      </c>
      <c r="D10" s="63">
        <v>3550</v>
      </c>
      <c r="E10" s="58">
        <v>0.08</v>
      </c>
      <c r="F10" s="59">
        <v>12</v>
      </c>
      <c r="G10" s="60"/>
      <c r="H10" s="61">
        <f t="shared" si="0"/>
        <v>284</v>
      </c>
      <c r="I10" s="26">
        <f t="shared" si="1"/>
        <v>7.843540448073394</v>
      </c>
      <c r="J10" s="61">
        <f t="shared" si="2"/>
        <v>1113.782743626422</v>
      </c>
      <c r="K10" s="61">
        <f t="shared" si="3"/>
        <v>1113.782743626422</v>
      </c>
      <c r="L10" s="61">
        <f t="shared" si="4"/>
        <v>2227.565487252844</v>
      </c>
      <c r="M10" s="62">
        <f t="shared" si="5"/>
        <v>3.9325443180587762</v>
      </c>
      <c r="N10" s="61">
        <f t="shared" si="6"/>
        <v>27844.56859066055</v>
      </c>
      <c r="O10" s="61">
        <f t="shared" si="7"/>
        <v>2584400</v>
      </c>
      <c r="P10" s="44">
        <f t="shared" si="8"/>
        <v>0.32796762861536594</v>
      </c>
      <c r="Q10" s="29" t="str">
        <f t="shared" si="9"/>
        <v>A</v>
      </c>
    </row>
    <row r="11" spans="1:17" ht="12.75">
      <c r="A11" s="55">
        <v>4</v>
      </c>
      <c r="B11" s="55"/>
      <c r="C11" s="55">
        <v>1248</v>
      </c>
      <c r="D11" s="63">
        <v>3.5</v>
      </c>
      <c r="E11" s="58">
        <v>0.12</v>
      </c>
      <c r="F11" s="59">
        <v>28</v>
      </c>
      <c r="G11" s="60"/>
      <c r="H11" s="61">
        <f t="shared" si="0"/>
        <v>0.42</v>
      </c>
      <c r="I11" s="26">
        <f t="shared" si="1"/>
        <v>407.9215610874228</v>
      </c>
      <c r="J11" s="61">
        <f t="shared" si="2"/>
        <v>85.66352782835878</v>
      </c>
      <c r="K11" s="61">
        <f t="shared" si="3"/>
        <v>85.66352782835878</v>
      </c>
      <c r="L11" s="61">
        <f t="shared" si="4"/>
        <v>171.32705565671756</v>
      </c>
      <c r="M11" s="62">
        <f t="shared" si="5"/>
        <v>119.30398220906196</v>
      </c>
      <c r="N11" s="61">
        <f t="shared" si="6"/>
        <v>1427.7254638059799</v>
      </c>
      <c r="O11" s="61">
        <f t="shared" si="7"/>
        <v>4368</v>
      </c>
      <c r="P11" s="44">
        <f t="shared" si="8"/>
        <v>0.0005543114849837171</v>
      </c>
      <c r="Q11" s="29" t="str">
        <f t="shared" si="9"/>
        <v>C</v>
      </c>
    </row>
    <row r="12" spans="1:17" ht="12.75">
      <c r="A12" s="55">
        <v>5</v>
      </c>
      <c r="B12" s="55"/>
      <c r="C12" s="55">
        <v>13000</v>
      </c>
      <c r="D12" s="63">
        <v>1.75</v>
      </c>
      <c r="E12" s="58">
        <v>0.18</v>
      </c>
      <c r="F12" s="59">
        <v>18</v>
      </c>
      <c r="G12" s="60"/>
      <c r="H12" s="61">
        <f t="shared" si="0"/>
        <v>0.315</v>
      </c>
      <c r="I12" s="26">
        <f t="shared" si="1"/>
        <v>1218.898800440088</v>
      </c>
      <c r="J12" s="61">
        <f t="shared" si="2"/>
        <v>191.97656106931387</v>
      </c>
      <c r="K12" s="61">
        <f t="shared" si="3"/>
        <v>191.97656106931387</v>
      </c>
      <c r="L12" s="61">
        <f t="shared" si="4"/>
        <v>383.95312213862775</v>
      </c>
      <c r="M12" s="62">
        <f t="shared" si="5"/>
        <v>34.22292785851016</v>
      </c>
      <c r="N12" s="61">
        <f t="shared" si="6"/>
        <v>2133.072900770154</v>
      </c>
      <c r="O12" s="61">
        <f t="shared" si="7"/>
        <v>22750</v>
      </c>
      <c r="P12" s="44">
        <f t="shared" si="8"/>
        <v>0.0028870389842901934</v>
      </c>
      <c r="Q12" s="29" t="str">
        <f t="shared" si="9"/>
        <v>C</v>
      </c>
    </row>
    <row r="13" spans="1:17" ht="12.75">
      <c r="A13" s="55">
        <v>6</v>
      </c>
      <c r="B13" s="64"/>
      <c r="C13" s="55">
        <v>790</v>
      </c>
      <c r="D13" s="63">
        <v>1290</v>
      </c>
      <c r="E13" s="58">
        <v>0.02</v>
      </c>
      <c r="F13" s="59">
        <v>35</v>
      </c>
      <c r="G13" s="60"/>
      <c r="H13" s="61">
        <f t="shared" si="0"/>
        <v>25.8</v>
      </c>
      <c r="I13" s="26">
        <f t="shared" si="1"/>
        <v>46.29698535232266</v>
      </c>
      <c r="J13" s="61">
        <f t="shared" si="2"/>
        <v>597.2311110449623</v>
      </c>
      <c r="K13" s="61">
        <f t="shared" si="3"/>
        <v>597.2311110449622</v>
      </c>
      <c r="L13" s="61">
        <f t="shared" si="4"/>
        <v>1194.4622220899246</v>
      </c>
      <c r="M13" s="62">
        <f t="shared" si="5"/>
        <v>21.39037930835161</v>
      </c>
      <c r="N13" s="61">
        <f t="shared" si="6"/>
        <v>59723.11110449623</v>
      </c>
      <c r="O13" s="61">
        <f t="shared" si="7"/>
        <v>1019100</v>
      </c>
      <c r="P13" s="44">
        <f t="shared" si="8"/>
        <v>0.12932665621495104</v>
      </c>
      <c r="Q13" s="29" t="str">
        <f t="shared" si="9"/>
        <v>B</v>
      </c>
    </row>
    <row r="14" spans="1:17" ht="12.75">
      <c r="A14" s="55">
        <v>7</v>
      </c>
      <c r="B14" s="55"/>
      <c r="C14" s="55">
        <v>78000</v>
      </c>
      <c r="D14" s="63">
        <v>2.25</v>
      </c>
      <c r="E14" s="58">
        <v>0.14</v>
      </c>
      <c r="F14" s="59">
        <v>10</v>
      </c>
      <c r="G14" s="60"/>
      <c r="H14" s="61">
        <f t="shared" si="0"/>
        <v>0.31500000000000006</v>
      </c>
      <c r="I14" s="26">
        <f t="shared" si="1"/>
        <v>2225.394561056747</v>
      </c>
      <c r="J14" s="61">
        <f t="shared" si="2"/>
        <v>350.49964336643774</v>
      </c>
      <c r="K14" s="61">
        <f t="shared" si="3"/>
        <v>350.4996433664377</v>
      </c>
      <c r="L14" s="61">
        <f t="shared" si="4"/>
        <v>700.9992867328754</v>
      </c>
      <c r="M14" s="62">
        <f t="shared" si="5"/>
        <v>10.413705317765547</v>
      </c>
      <c r="N14" s="61">
        <f t="shared" si="6"/>
        <v>5007.137762377681</v>
      </c>
      <c r="O14" s="61">
        <f t="shared" si="7"/>
        <v>175500</v>
      </c>
      <c r="P14" s="44">
        <f t="shared" si="8"/>
        <v>0.022271443593095776</v>
      </c>
      <c r="Q14" s="29" t="str">
        <f t="shared" si="9"/>
        <v>B</v>
      </c>
    </row>
    <row r="15" spans="1:17" ht="12.75">
      <c r="A15" s="55">
        <v>8</v>
      </c>
      <c r="B15" s="55"/>
      <c r="C15" s="55">
        <v>114400</v>
      </c>
      <c r="D15" s="63">
        <v>0.65</v>
      </c>
      <c r="E15" s="58">
        <v>0.17</v>
      </c>
      <c r="F15" s="59">
        <v>6</v>
      </c>
      <c r="G15" s="60"/>
      <c r="H15" s="61">
        <f t="shared" si="0"/>
        <v>0.11050000000000001</v>
      </c>
      <c r="I15" s="26">
        <f t="shared" si="1"/>
        <v>3524.702740908048</v>
      </c>
      <c r="J15" s="61">
        <f t="shared" si="2"/>
        <v>194.73982643516968</v>
      </c>
      <c r="K15" s="61">
        <f t="shared" si="3"/>
        <v>194.73982643516968</v>
      </c>
      <c r="L15" s="61">
        <f t="shared" si="4"/>
        <v>389.47965287033935</v>
      </c>
      <c r="M15" s="62">
        <f t="shared" si="5"/>
        <v>11.245773605169909</v>
      </c>
      <c r="N15" s="61">
        <f t="shared" si="6"/>
        <v>2291.0567815902314</v>
      </c>
      <c r="O15" s="61">
        <f t="shared" si="7"/>
        <v>74360</v>
      </c>
      <c r="P15" s="44">
        <f t="shared" si="8"/>
        <v>0.009436493137222803</v>
      </c>
      <c r="Q15" s="29" t="str">
        <f t="shared" si="9"/>
        <v>C</v>
      </c>
    </row>
    <row r="16" spans="1:17" ht="12.75">
      <c r="A16" s="55">
        <v>9</v>
      </c>
      <c r="B16" s="55"/>
      <c r="C16" s="55">
        <v>66040</v>
      </c>
      <c r="D16" s="63">
        <v>0.95</v>
      </c>
      <c r="E16" s="58">
        <v>0.21</v>
      </c>
      <c r="F16" s="59">
        <v>5</v>
      </c>
      <c r="G16" s="60"/>
      <c r="H16" s="61">
        <f t="shared" si="0"/>
        <v>0.19949999999999998</v>
      </c>
      <c r="I16" s="26">
        <f t="shared" si="1"/>
        <v>1819.4163045391942</v>
      </c>
      <c r="J16" s="61">
        <f t="shared" si="2"/>
        <v>181.48677637778462</v>
      </c>
      <c r="K16" s="61">
        <f t="shared" si="3"/>
        <v>181.48677637778462</v>
      </c>
      <c r="L16" s="61">
        <f t="shared" si="4"/>
        <v>362.97355275556924</v>
      </c>
      <c r="M16" s="62">
        <f t="shared" si="5"/>
        <v>10.055829060520985</v>
      </c>
      <c r="N16" s="61">
        <f t="shared" si="6"/>
        <v>1728.4454893122345</v>
      </c>
      <c r="O16" s="61">
        <f t="shared" si="7"/>
        <v>62738</v>
      </c>
      <c r="P16" s="44">
        <f t="shared" si="8"/>
        <v>0.007961628650391126</v>
      </c>
      <c r="Q16" s="29" t="str">
        <f t="shared" si="9"/>
        <v>C</v>
      </c>
    </row>
    <row r="17" spans="1:17" ht="12.75">
      <c r="A17" s="55">
        <v>10</v>
      </c>
      <c r="B17" s="55"/>
      <c r="C17" s="55">
        <v>6240</v>
      </c>
      <c r="D17" s="63">
        <v>12.5</v>
      </c>
      <c r="E17" s="58">
        <v>0.12</v>
      </c>
      <c r="F17" s="59">
        <v>12</v>
      </c>
      <c r="G17" s="60"/>
      <c r="H17" s="61">
        <f t="shared" si="0"/>
        <v>1.5</v>
      </c>
      <c r="I17" s="26">
        <f t="shared" si="1"/>
        <v>315.97468253010396</v>
      </c>
      <c r="J17" s="61">
        <f t="shared" si="2"/>
        <v>236.98101189757796</v>
      </c>
      <c r="K17" s="61">
        <f t="shared" si="3"/>
        <v>236.98101189757801</v>
      </c>
      <c r="L17" s="61">
        <f t="shared" si="4"/>
        <v>473.962023795156</v>
      </c>
      <c r="M17" s="62">
        <f t="shared" si="5"/>
        <v>18.482493449276912</v>
      </c>
      <c r="N17" s="61">
        <f t="shared" si="6"/>
        <v>3949.6835316262996</v>
      </c>
      <c r="O17" s="61">
        <f t="shared" si="7"/>
        <v>78000</v>
      </c>
      <c r="P17" s="44">
        <f t="shared" si="8"/>
        <v>0.009898419374709234</v>
      </c>
      <c r="Q17" s="29" t="str">
        <f t="shared" si="9"/>
        <v>C</v>
      </c>
    </row>
    <row r="18" spans="1:17" ht="12.75">
      <c r="A18" s="55">
        <v>11</v>
      </c>
      <c r="B18" s="55"/>
      <c r="C18" s="55">
        <v>11440</v>
      </c>
      <c r="D18" s="63">
        <v>2</v>
      </c>
      <c r="E18" s="58">
        <v>0.15</v>
      </c>
      <c r="F18" s="59">
        <v>28</v>
      </c>
      <c r="G18" s="60"/>
      <c r="H18" s="61">
        <f t="shared" si="0"/>
        <v>0.3</v>
      </c>
      <c r="I18" s="26">
        <f t="shared" si="1"/>
        <v>1461.3236009408276</v>
      </c>
      <c r="J18" s="61">
        <f t="shared" si="2"/>
        <v>219.19854014112414</v>
      </c>
      <c r="K18" s="61">
        <f t="shared" si="3"/>
        <v>219.19854014112408</v>
      </c>
      <c r="L18" s="61">
        <f t="shared" si="4"/>
        <v>438.3970802822482</v>
      </c>
      <c r="M18" s="62">
        <f t="shared" si="5"/>
        <v>46.624398106940745</v>
      </c>
      <c r="N18" s="61">
        <f t="shared" si="6"/>
        <v>2922.6472018816553</v>
      </c>
      <c r="O18" s="61">
        <f t="shared" si="7"/>
        <v>22880</v>
      </c>
      <c r="P18" s="44">
        <f t="shared" si="8"/>
        <v>0.0029035363499147087</v>
      </c>
      <c r="Q18" s="29" t="str">
        <f t="shared" si="9"/>
        <v>C</v>
      </c>
    </row>
    <row r="19" spans="1:17" ht="12.75">
      <c r="A19" s="55">
        <v>12</v>
      </c>
      <c r="B19" s="55"/>
      <c r="C19" s="55">
        <v>18200</v>
      </c>
      <c r="D19" s="63">
        <v>1.5</v>
      </c>
      <c r="E19" s="58">
        <v>0.14</v>
      </c>
      <c r="F19" s="59">
        <v>18</v>
      </c>
      <c r="G19" s="60"/>
      <c r="H19" s="61">
        <f t="shared" si="0"/>
        <v>0.21000000000000002</v>
      </c>
      <c r="I19" s="26">
        <f t="shared" si="1"/>
        <v>1766.3521732655693</v>
      </c>
      <c r="J19" s="61">
        <f t="shared" si="2"/>
        <v>185.4669781928848</v>
      </c>
      <c r="K19" s="61">
        <f t="shared" si="3"/>
        <v>185.4669781928848</v>
      </c>
      <c r="L19" s="61">
        <f t="shared" si="4"/>
        <v>370.9339563857696</v>
      </c>
      <c r="M19" s="62">
        <f t="shared" si="5"/>
        <v>35.42409578252378</v>
      </c>
      <c r="N19" s="61">
        <f t="shared" si="6"/>
        <v>2649.528259898354</v>
      </c>
      <c r="O19" s="61">
        <f t="shared" si="7"/>
        <v>27300</v>
      </c>
      <c r="P19" s="44">
        <f t="shared" si="8"/>
        <v>0.003464446781148232</v>
      </c>
      <c r="Q19" s="29" t="str">
        <f t="shared" si="9"/>
        <v>C</v>
      </c>
    </row>
    <row r="20" spans="1:17" ht="12.75">
      <c r="A20" s="55">
        <v>13</v>
      </c>
      <c r="B20" s="64"/>
      <c r="C20" s="55">
        <v>910</v>
      </c>
      <c r="D20" s="63">
        <v>1300</v>
      </c>
      <c r="E20" s="58">
        <v>0.02</v>
      </c>
      <c r="F20" s="59">
        <v>25</v>
      </c>
      <c r="G20" s="60"/>
      <c r="H20" s="61">
        <f t="shared" si="0"/>
        <v>26</v>
      </c>
      <c r="I20" s="26">
        <f t="shared" si="1"/>
        <v>41.83300132670378</v>
      </c>
      <c r="J20" s="61">
        <f t="shared" si="2"/>
        <v>543.8290172471492</v>
      </c>
      <c r="K20" s="61">
        <f t="shared" si="3"/>
        <v>543.8290172471491</v>
      </c>
      <c r="L20" s="61">
        <f t="shared" si="4"/>
        <v>1087.6580344942981</v>
      </c>
      <c r="M20" s="62">
        <f t="shared" si="5"/>
        <v>16.779170861809757</v>
      </c>
      <c r="N20" s="61">
        <f t="shared" si="6"/>
        <v>54382.90172471492</v>
      </c>
      <c r="O20" s="61">
        <f t="shared" si="7"/>
        <v>1183000</v>
      </c>
      <c r="P20" s="44">
        <f t="shared" si="8"/>
        <v>0.15012602718309004</v>
      </c>
      <c r="Q20" s="29" t="str">
        <f t="shared" si="9"/>
        <v>A</v>
      </c>
    </row>
    <row r="21" spans="1:17" ht="12.75">
      <c r="A21" s="55">
        <v>14</v>
      </c>
      <c r="B21" s="64"/>
      <c r="C21" s="55">
        <v>315</v>
      </c>
      <c r="D21" s="63">
        <v>2700</v>
      </c>
      <c r="E21" s="58">
        <v>0.02</v>
      </c>
      <c r="F21" s="59">
        <v>50</v>
      </c>
      <c r="G21" s="60"/>
      <c r="H21" s="61">
        <f t="shared" si="0"/>
        <v>54</v>
      </c>
      <c r="I21" s="26">
        <f t="shared" si="1"/>
        <v>24.1522945769824</v>
      </c>
      <c r="J21" s="61">
        <f t="shared" si="2"/>
        <v>652.1119535785248</v>
      </c>
      <c r="K21" s="61">
        <f t="shared" si="3"/>
        <v>652.1119535785247</v>
      </c>
      <c r="L21" s="61">
        <f t="shared" si="4"/>
        <v>1304.2239071570493</v>
      </c>
      <c r="M21" s="62">
        <f t="shared" si="5"/>
        <v>27.98599212888437</v>
      </c>
      <c r="N21" s="61">
        <f t="shared" si="6"/>
        <v>65211.19535785248</v>
      </c>
      <c r="O21" s="61">
        <f t="shared" si="7"/>
        <v>850500</v>
      </c>
      <c r="P21" s="44">
        <f t="shared" si="8"/>
        <v>0.10793084202807954</v>
      </c>
      <c r="Q21" s="29" t="str">
        <f t="shared" si="9"/>
        <v>B</v>
      </c>
    </row>
    <row r="22" spans="1:17" ht="12.75">
      <c r="A22" s="55">
        <v>15</v>
      </c>
      <c r="B22" s="55"/>
      <c r="C22" s="55">
        <v>65000</v>
      </c>
      <c r="D22" s="63">
        <v>3.75</v>
      </c>
      <c r="E22" s="58">
        <v>0.22</v>
      </c>
      <c r="F22" s="59">
        <v>19</v>
      </c>
      <c r="G22" s="60"/>
      <c r="H22" s="61">
        <f t="shared" si="0"/>
        <v>0.825</v>
      </c>
      <c r="I22" s="26">
        <f t="shared" si="1"/>
        <v>1730.3003767957152</v>
      </c>
      <c r="J22" s="61">
        <f t="shared" si="2"/>
        <v>713.7489054282325</v>
      </c>
      <c r="K22" s="61">
        <f t="shared" si="3"/>
        <v>713.7489054282325</v>
      </c>
      <c r="L22" s="61">
        <f t="shared" si="4"/>
        <v>1427.497810856465</v>
      </c>
      <c r="M22" s="62">
        <f t="shared" si="5"/>
        <v>9.716302115852862</v>
      </c>
      <c r="N22" s="61">
        <f t="shared" si="6"/>
        <v>6488.626412983932</v>
      </c>
      <c r="O22" s="61">
        <f t="shared" si="7"/>
        <v>243750</v>
      </c>
      <c r="P22" s="44">
        <f t="shared" si="8"/>
        <v>0.030932560545966357</v>
      </c>
      <c r="Q22" s="29" t="str">
        <f t="shared" si="9"/>
        <v>B</v>
      </c>
    </row>
    <row r="23" spans="1:17" ht="12.75">
      <c r="A23" s="55"/>
      <c r="B23" s="59"/>
      <c r="C23" s="59"/>
      <c r="D23" s="59"/>
      <c r="E23" s="58"/>
      <c r="F23" s="59"/>
      <c r="G23" s="60"/>
      <c r="H23" s="65"/>
      <c r="I23" s="66"/>
      <c r="J23" s="61"/>
      <c r="K23" s="61"/>
      <c r="L23" s="61"/>
      <c r="M23" s="66"/>
      <c r="N23" s="61"/>
      <c r="O23" s="61"/>
      <c r="P23" s="44"/>
      <c r="Q23" s="29"/>
    </row>
    <row r="24" spans="1:17" ht="15">
      <c r="A24" s="43"/>
      <c r="B24" s="24"/>
      <c r="C24" s="24"/>
      <c r="D24" s="24"/>
      <c r="E24" s="23"/>
      <c r="F24" s="24"/>
      <c r="H24" s="45"/>
      <c r="I24" s="46"/>
      <c r="J24" s="25"/>
      <c r="K24" s="25"/>
      <c r="L24" s="25"/>
      <c r="M24" s="46"/>
      <c r="N24" s="25"/>
      <c r="O24" s="25"/>
      <c r="P24" s="44"/>
      <c r="Q24" s="29"/>
    </row>
    <row r="25" spans="1:17" ht="15">
      <c r="A25" s="43"/>
      <c r="B25" s="24"/>
      <c r="C25" s="24"/>
      <c r="D25" s="24"/>
      <c r="E25" s="23"/>
      <c r="F25" s="24"/>
      <c r="H25" s="45"/>
      <c r="I25" s="46"/>
      <c r="J25" s="25"/>
      <c r="K25" s="25"/>
      <c r="L25" s="25"/>
      <c r="M25" s="46"/>
      <c r="N25" s="25"/>
      <c r="O25" s="25"/>
      <c r="P25" s="44"/>
      <c r="Q25" s="29"/>
    </row>
    <row r="26" spans="1:17" ht="15">
      <c r="A26" s="43"/>
      <c r="B26" s="24"/>
      <c r="C26" s="24"/>
      <c r="D26" s="24"/>
      <c r="E26" s="23"/>
      <c r="F26" s="24"/>
      <c r="H26" s="45"/>
      <c r="I26" s="46"/>
      <c r="J26" s="25"/>
      <c r="K26" s="25"/>
      <c r="L26" s="25"/>
      <c r="M26" s="46"/>
      <c r="N26" s="25"/>
      <c r="O26" s="25"/>
      <c r="P26" s="44"/>
      <c r="Q26" s="29"/>
    </row>
    <row r="27" spans="1:17" ht="15.75" thickBot="1">
      <c r="A27" s="47"/>
      <c r="B27" s="48"/>
      <c r="C27" s="48"/>
      <c r="D27" s="48"/>
      <c r="E27" s="49"/>
      <c r="F27" s="48"/>
      <c r="H27" s="50"/>
      <c r="I27" s="51"/>
      <c r="J27" s="52"/>
      <c r="K27" s="52"/>
      <c r="L27" s="52"/>
      <c r="M27" s="51"/>
      <c r="N27" s="52"/>
      <c r="O27" s="52"/>
      <c r="P27" s="53"/>
      <c r="Q27" s="54"/>
    </row>
    <row r="28" ht="14.25" thickBot="1" thickTop="1"/>
    <row r="29" spans="10:15" ht="16.5" thickBot="1" thickTop="1">
      <c r="J29" s="1" t="s">
        <v>41</v>
      </c>
      <c r="L29" s="31">
        <f>SUM(L8:L27)</f>
        <v>12250.857264165696</v>
      </c>
      <c r="N29" s="32">
        <f>SUM(N8:N27)</f>
        <v>251971.86022128435</v>
      </c>
      <c r="O29" s="32">
        <f>SUM(O8:O27)</f>
        <v>7880046</v>
      </c>
    </row>
    <row r="30" ht="13.5" thickTop="1"/>
    <row r="31" ht="12.75">
      <c r="L31" s="1" t="s">
        <v>44</v>
      </c>
    </row>
    <row r="32" spans="1:7" ht="12.75">
      <c r="A32" s="3" t="s">
        <v>15</v>
      </c>
      <c r="B32" s="3"/>
      <c r="C32" s="3"/>
      <c r="D32" s="3"/>
      <c r="E32" s="3"/>
      <c r="F32" s="3"/>
      <c r="G32" s="3"/>
    </row>
    <row r="33" spans="1:7" ht="12.75">
      <c r="A33" s="3" t="s">
        <v>16</v>
      </c>
      <c r="B33" s="3"/>
      <c r="C33" s="3"/>
      <c r="D33" s="3"/>
      <c r="E33" s="3"/>
      <c r="F33" s="3"/>
      <c r="G33" s="3"/>
    </row>
    <row r="34" spans="1:7" ht="12.75">
      <c r="A34" s="3"/>
      <c r="B34" s="3"/>
      <c r="C34" s="3"/>
      <c r="D34" s="3"/>
      <c r="E34" s="3"/>
      <c r="F34" s="3"/>
      <c r="G34" s="3"/>
    </row>
    <row r="35" spans="1:7" ht="12.75">
      <c r="A35" s="3" t="s">
        <v>17</v>
      </c>
      <c r="B35" s="3"/>
      <c r="C35" s="3"/>
      <c r="D35" s="3"/>
      <c r="E35" s="3"/>
      <c r="F35" s="3"/>
      <c r="G35" s="3"/>
    </row>
    <row r="36" spans="1:7" ht="12.75">
      <c r="A36" s="3" t="s">
        <v>18</v>
      </c>
      <c r="B36" s="3"/>
      <c r="C36" s="3"/>
      <c r="D36" s="3"/>
      <c r="E36" s="3"/>
      <c r="F36" s="3"/>
      <c r="G36" s="3"/>
    </row>
    <row r="37" spans="1:7" ht="12.75">
      <c r="A37" s="3" t="s">
        <v>60</v>
      </c>
      <c r="B37" s="3"/>
      <c r="C37" s="3"/>
      <c r="D37" s="3"/>
      <c r="E37" s="3"/>
      <c r="F37" s="3"/>
      <c r="G37" s="3"/>
    </row>
  </sheetData>
  <sheetProtection/>
  <hyperlinks>
    <hyperlink ref="Q8" r:id="rId1" display="=@if(N8&gt;.15,&quot;A&quot;,@if(n8&lt;.05,&quot;C&quot;,&quot;B&quot;))"/>
    <hyperlink ref="Q9:Q22" r:id="rId2" display="=@if(N8&gt;.15,&quot;A&quot;,@if(n8&lt;.05,&quot;C&quot;,&quot;B&quot;))"/>
  </hyperlinks>
  <printOptions/>
  <pageMargins left="0.7" right="0.7" top="0.75" bottom="0.75" header="0.3" footer="0.3"/>
  <pageSetup horizontalDpi="600" verticalDpi="600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10.57421875" style="0" customWidth="1"/>
    <col min="2" max="2" width="13.8515625" style="0" customWidth="1"/>
    <col min="3" max="3" width="12.421875" style="0" customWidth="1"/>
    <col min="4" max="4" width="14.57421875" style="0" customWidth="1"/>
    <col min="6" max="6" width="11.8515625" style="0" bestFit="1" customWidth="1"/>
    <col min="8" max="8" width="14.28125" style="0" customWidth="1"/>
    <col min="9" max="10" width="12.140625" style="0" customWidth="1"/>
    <col min="12" max="12" width="14.421875" style="0" customWidth="1"/>
    <col min="13" max="13" width="11.140625" style="0" customWidth="1"/>
    <col min="14" max="14" width="11.421875" style="0" customWidth="1"/>
    <col min="15" max="15" width="15.00390625" style="0" customWidth="1"/>
  </cols>
  <sheetData>
    <row r="1" ht="12.75">
      <c r="A1" s="1" t="s">
        <v>7</v>
      </c>
    </row>
    <row r="2" ht="12.75">
      <c r="A2" s="7"/>
    </row>
    <row r="3" ht="12.75">
      <c r="D3" s="1" t="s">
        <v>58</v>
      </c>
    </row>
    <row r="4" ht="13.5" thickBot="1"/>
    <row r="5" spans="8:17" ht="14.25" thickBot="1" thickTop="1">
      <c r="H5" s="13"/>
      <c r="I5" s="14"/>
      <c r="J5" s="14"/>
      <c r="K5" s="14"/>
      <c r="L5" s="13" t="s">
        <v>32</v>
      </c>
      <c r="M5" s="14"/>
      <c r="N5" s="14"/>
      <c r="O5" s="13" t="s">
        <v>0</v>
      </c>
      <c r="P5" s="15" t="s">
        <v>27</v>
      </c>
      <c r="Q5" s="14"/>
    </row>
    <row r="6" spans="1:17" ht="13.5" thickTop="1">
      <c r="A6" s="14"/>
      <c r="B6" s="14"/>
      <c r="C6" s="14"/>
      <c r="D6" s="14"/>
      <c r="E6" s="16" t="s">
        <v>3</v>
      </c>
      <c r="F6" s="14"/>
      <c r="H6" s="17" t="s">
        <v>25</v>
      </c>
      <c r="I6" s="18"/>
      <c r="J6" s="18"/>
      <c r="K6" s="18"/>
      <c r="L6" s="17" t="s">
        <v>33</v>
      </c>
      <c r="M6" s="17" t="s">
        <v>57</v>
      </c>
      <c r="N6" s="18"/>
      <c r="O6" s="17" t="s">
        <v>3</v>
      </c>
      <c r="P6" s="17" t="s">
        <v>36</v>
      </c>
      <c r="Q6" s="18"/>
    </row>
    <row r="7" spans="1:17" ht="12.75">
      <c r="A7" s="18"/>
      <c r="B7" s="17"/>
      <c r="C7" s="17" t="s">
        <v>3</v>
      </c>
      <c r="D7" s="19" t="s">
        <v>42</v>
      </c>
      <c r="E7" s="17" t="s">
        <v>24</v>
      </c>
      <c r="F7" s="17" t="s">
        <v>2</v>
      </c>
      <c r="H7" s="17" t="s">
        <v>24</v>
      </c>
      <c r="I7" s="18"/>
      <c r="J7" s="17" t="s">
        <v>24</v>
      </c>
      <c r="K7" s="19" t="s">
        <v>2</v>
      </c>
      <c r="L7" s="17" t="s">
        <v>34</v>
      </c>
      <c r="M7" s="17" t="s">
        <v>29</v>
      </c>
      <c r="N7" s="17" t="s">
        <v>26</v>
      </c>
      <c r="O7" s="17" t="s">
        <v>39</v>
      </c>
      <c r="P7" s="17" t="s">
        <v>3</v>
      </c>
      <c r="Q7" s="17" t="s">
        <v>28</v>
      </c>
    </row>
    <row r="8" spans="1:17" ht="13.5" thickBot="1">
      <c r="A8" s="20" t="s">
        <v>38</v>
      </c>
      <c r="B8" s="17"/>
      <c r="C8" s="17" t="s">
        <v>1</v>
      </c>
      <c r="D8" s="20" t="s">
        <v>6</v>
      </c>
      <c r="E8" s="21" t="s">
        <v>43</v>
      </c>
      <c r="F8" s="21" t="s">
        <v>5</v>
      </c>
      <c r="H8" s="17" t="s">
        <v>5</v>
      </c>
      <c r="I8" s="17" t="s">
        <v>4</v>
      </c>
      <c r="J8" s="17" t="s">
        <v>5</v>
      </c>
      <c r="K8" s="17" t="s">
        <v>5</v>
      </c>
      <c r="L8" s="17" t="s">
        <v>35</v>
      </c>
      <c r="M8" s="17" t="s">
        <v>30</v>
      </c>
      <c r="N8" s="17" t="s">
        <v>5</v>
      </c>
      <c r="O8" s="17" t="s">
        <v>40</v>
      </c>
      <c r="P8" s="17" t="s">
        <v>5</v>
      </c>
      <c r="Q8" s="17" t="s">
        <v>31</v>
      </c>
    </row>
    <row r="9" spans="1:17" ht="16.5" thickTop="1">
      <c r="A9" s="4">
        <v>1</v>
      </c>
      <c r="B9" s="33"/>
      <c r="C9" s="34">
        <v>104</v>
      </c>
      <c r="D9" s="35">
        <v>2225</v>
      </c>
      <c r="E9" s="34">
        <v>0.12</v>
      </c>
      <c r="F9" s="35">
        <v>6</v>
      </c>
      <c r="H9" s="67"/>
      <c r="I9" s="67"/>
      <c r="J9" s="67"/>
      <c r="K9" s="67"/>
      <c r="L9" s="67"/>
      <c r="M9" s="67"/>
      <c r="N9" s="67"/>
      <c r="O9" s="67"/>
      <c r="P9" s="67"/>
      <c r="Q9" s="67"/>
    </row>
    <row r="10" spans="1:17" ht="15.75">
      <c r="A10" s="4">
        <v>2</v>
      </c>
      <c r="B10" s="33"/>
      <c r="C10" s="33">
        <v>260</v>
      </c>
      <c r="D10" s="36">
        <v>5000</v>
      </c>
      <c r="E10" s="33">
        <v>0.1</v>
      </c>
      <c r="F10" s="36">
        <v>5</v>
      </c>
      <c r="H10" s="67"/>
      <c r="I10" s="67"/>
      <c r="J10" s="67"/>
      <c r="K10" s="67"/>
      <c r="L10" s="67"/>
      <c r="M10" s="67"/>
      <c r="N10" s="67"/>
      <c r="O10" s="67"/>
      <c r="P10" s="67"/>
      <c r="Q10" s="67"/>
    </row>
    <row r="11" spans="1:17" ht="15.75">
      <c r="A11" s="4">
        <v>3</v>
      </c>
      <c r="B11" s="33"/>
      <c r="C11" s="33">
        <v>728</v>
      </c>
      <c r="D11" s="36">
        <v>3550</v>
      </c>
      <c r="E11" s="33">
        <v>0.08</v>
      </c>
      <c r="F11" s="36">
        <v>12</v>
      </c>
      <c r="H11" s="67"/>
      <c r="I11" s="67"/>
      <c r="J11" s="67"/>
      <c r="K11" s="67"/>
      <c r="L11" s="67"/>
      <c r="M11" s="67"/>
      <c r="N11" s="67"/>
      <c r="O11" s="67"/>
      <c r="P11" s="67"/>
      <c r="Q11" s="67"/>
    </row>
    <row r="12" spans="1:17" ht="15.75">
      <c r="A12" s="4">
        <v>4</v>
      </c>
      <c r="B12" s="33"/>
      <c r="C12" s="33">
        <v>1248</v>
      </c>
      <c r="D12" s="36">
        <v>1205</v>
      </c>
      <c r="E12" s="33">
        <v>0.12</v>
      </c>
      <c r="F12" s="36">
        <v>28</v>
      </c>
      <c r="H12" s="67"/>
      <c r="I12" s="67"/>
      <c r="J12" s="67"/>
      <c r="K12" s="67"/>
      <c r="L12" s="67"/>
      <c r="M12" s="67"/>
      <c r="N12" s="67"/>
      <c r="O12" s="67"/>
      <c r="P12" s="67"/>
      <c r="Q12" s="67"/>
    </row>
    <row r="13" spans="1:17" ht="15.75">
      <c r="A13" s="4">
        <v>5</v>
      </c>
      <c r="B13" s="33"/>
      <c r="C13" s="33">
        <v>104</v>
      </c>
      <c r="D13" s="36">
        <v>11100</v>
      </c>
      <c r="E13" s="33">
        <v>0.02</v>
      </c>
      <c r="F13" s="36">
        <v>18</v>
      </c>
      <c r="H13" s="67"/>
      <c r="I13" s="67"/>
      <c r="J13" s="67"/>
      <c r="K13" s="67"/>
      <c r="L13" s="67"/>
      <c r="M13" s="67"/>
      <c r="N13" s="67"/>
      <c r="O13" s="67"/>
      <c r="P13" s="67"/>
      <c r="Q13" s="67"/>
    </row>
    <row r="14" spans="1:17" ht="15.75">
      <c r="A14" s="4">
        <v>6</v>
      </c>
      <c r="B14" s="33"/>
      <c r="C14" s="33">
        <v>1040</v>
      </c>
      <c r="D14" s="36">
        <v>1500</v>
      </c>
      <c r="E14" s="33">
        <v>0.2</v>
      </c>
      <c r="F14" s="36">
        <v>32</v>
      </c>
      <c r="H14" s="67"/>
      <c r="I14" s="67"/>
      <c r="J14" s="67"/>
      <c r="K14" s="67"/>
      <c r="L14" s="67"/>
      <c r="M14" s="67"/>
      <c r="N14" s="67"/>
      <c r="O14" s="67"/>
      <c r="P14" s="67"/>
      <c r="Q14" s="67"/>
    </row>
    <row r="15" spans="1:17" ht="15.75">
      <c r="A15" s="4">
        <v>7</v>
      </c>
      <c r="B15" s="33"/>
      <c r="C15" s="33">
        <v>780</v>
      </c>
      <c r="D15" s="36">
        <v>1900</v>
      </c>
      <c r="E15" s="33">
        <v>0.11</v>
      </c>
      <c r="F15" s="36">
        <v>50</v>
      </c>
      <c r="H15" s="67"/>
      <c r="I15" s="67"/>
      <c r="J15" s="67"/>
      <c r="K15" s="67"/>
      <c r="L15" s="67"/>
      <c r="M15" s="67"/>
      <c r="N15" s="67"/>
      <c r="O15" s="67"/>
      <c r="P15" s="67"/>
      <c r="Q15" s="67"/>
    </row>
    <row r="16" spans="1:17" ht="15.75">
      <c r="A16" s="4">
        <v>8</v>
      </c>
      <c r="B16" s="33"/>
      <c r="C16" s="33">
        <v>884</v>
      </c>
      <c r="D16" s="36">
        <v>3700</v>
      </c>
      <c r="E16" s="33">
        <v>0.09</v>
      </c>
      <c r="F16" s="36">
        <v>12</v>
      </c>
      <c r="H16" s="67"/>
      <c r="I16" s="67"/>
      <c r="J16" s="67"/>
      <c r="K16" s="67"/>
      <c r="L16" s="67"/>
      <c r="M16" s="67"/>
      <c r="N16" s="67"/>
      <c r="O16" s="67"/>
      <c r="P16" s="67"/>
      <c r="Q16" s="67"/>
    </row>
    <row r="17" spans="1:17" ht="15.75">
      <c r="A17" s="4">
        <v>9</v>
      </c>
      <c r="B17" s="33"/>
      <c r="C17" s="33">
        <v>780</v>
      </c>
      <c r="D17" s="36">
        <v>6400</v>
      </c>
      <c r="E17" s="33">
        <v>0.02</v>
      </c>
      <c r="F17" s="36">
        <v>35</v>
      </c>
      <c r="H17" s="67"/>
      <c r="I17" s="67"/>
      <c r="J17" s="67"/>
      <c r="K17" s="67"/>
      <c r="L17" s="67"/>
      <c r="M17" s="67"/>
      <c r="N17" s="67"/>
      <c r="O17" s="67"/>
      <c r="P17" s="67"/>
      <c r="Q17" s="67"/>
    </row>
    <row r="18" spans="1:17" ht="15.75">
      <c r="A18" s="4">
        <v>10</v>
      </c>
      <c r="B18" s="37"/>
      <c r="C18" s="37">
        <v>520</v>
      </c>
      <c r="D18" s="38">
        <v>2700</v>
      </c>
      <c r="E18" s="37">
        <v>0.05</v>
      </c>
      <c r="F18" s="38">
        <v>12</v>
      </c>
      <c r="H18" s="67"/>
      <c r="I18" s="67"/>
      <c r="J18" s="67"/>
      <c r="K18" s="67"/>
      <c r="L18" s="67"/>
      <c r="M18" s="67"/>
      <c r="N18" s="67"/>
      <c r="O18" s="67"/>
      <c r="P18" s="67"/>
      <c r="Q18" s="67"/>
    </row>
    <row r="19" spans="1:17" ht="15.75">
      <c r="A19" s="4"/>
      <c r="B19" s="37"/>
      <c r="C19" s="39"/>
      <c r="D19" s="37"/>
      <c r="E19" s="40"/>
      <c r="F19" s="41"/>
      <c r="H19" s="67"/>
      <c r="I19" s="67"/>
      <c r="J19" s="67"/>
      <c r="K19" s="67"/>
      <c r="L19" s="67"/>
      <c r="M19" s="67"/>
      <c r="N19" s="67"/>
      <c r="O19" s="67"/>
      <c r="P19" s="67"/>
      <c r="Q19" s="67"/>
    </row>
    <row r="20" spans="1:17" ht="15.75">
      <c r="A20" s="4"/>
      <c r="B20" s="42"/>
      <c r="C20" s="30"/>
      <c r="D20" s="42"/>
      <c r="E20" s="23"/>
      <c r="F20" s="24"/>
      <c r="H20" s="25"/>
      <c r="I20" s="26"/>
      <c r="J20" s="25"/>
      <c r="K20" s="25"/>
      <c r="L20" s="25"/>
      <c r="M20" s="27"/>
      <c r="N20" s="25"/>
      <c r="O20" s="25"/>
      <c r="P20" s="28"/>
      <c r="Q20" s="29"/>
    </row>
    <row r="21" spans="1:17" ht="15.75">
      <c r="A21" s="4"/>
      <c r="B21" s="42"/>
      <c r="C21" s="30"/>
      <c r="D21" s="42"/>
      <c r="E21" s="23"/>
      <c r="F21" s="24"/>
      <c r="H21" s="25"/>
      <c r="I21" s="26"/>
      <c r="J21" s="25"/>
      <c r="K21" s="25"/>
      <c r="L21" s="25"/>
      <c r="M21" s="27"/>
      <c r="N21" s="25"/>
      <c r="O21" s="25"/>
      <c r="P21" s="28"/>
      <c r="Q21" s="29"/>
    </row>
    <row r="22" spans="1:17" ht="15.75">
      <c r="A22" s="4"/>
      <c r="B22" s="42"/>
      <c r="C22" s="30"/>
      <c r="D22" s="42"/>
      <c r="E22" s="23"/>
      <c r="F22" s="24"/>
      <c r="H22" s="25"/>
      <c r="I22" s="26"/>
      <c r="J22" s="25"/>
      <c r="K22" s="25"/>
      <c r="L22" s="25"/>
      <c r="M22" s="27"/>
      <c r="N22" s="25"/>
      <c r="O22" s="25"/>
      <c r="P22" s="28"/>
      <c r="Q22" s="29"/>
    </row>
    <row r="23" spans="1:17" ht="15.75">
      <c r="A23" s="4"/>
      <c r="B23" s="42"/>
      <c r="C23" s="30"/>
      <c r="D23" s="42"/>
      <c r="E23" s="23"/>
      <c r="F23" s="24"/>
      <c r="H23" s="25"/>
      <c r="I23" s="26"/>
      <c r="J23" s="25"/>
      <c r="K23" s="25"/>
      <c r="L23" s="25"/>
      <c r="M23" s="27"/>
      <c r="N23" s="25"/>
      <c r="O23" s="25"/>
      <c r="P23" s="28"/>
      <c r="Q23" s="29"/>
    </row>
    <row r="24" spans="1:17" ht="15.75">
      <c r="A24" s="4"/>
      <c r="B24" s="42"/>
      <c r="C24" s="30"/>
      <c r="D24" s="42"/>
      <c r="E24" s="23"/>
      <c r="F24" s="24"/>
      <c r="H24" s="25"/>
      <c r="I24" s="26"/>
      <c r="J24" s="25"/>
      <c r="K24" s="25"/>
      <c r="L24" s="25"/>
      <c r="M24" s="27"/>
      <c r="N24" s="25"/>
      <c r="O24" s="25"/>
      <c r="P24" s="28"/>
      <c r="Q24" s="29"/>
    </row>
    <row r="25" spans="1:17" ht="15.75">
      <c r="A25" s="4"/>
      <c r="B25" s="42"/>
      <c r="C25" s="30"/>
      <c r="D25" s="42"/>
      <c r="E25" s="23"/>
      <c r="F25" s="24"/>
      <c r="H25" s="25"/>
      <c r="I25" s="26"/>
      <c r="J25" s="25"/>
      <c r="K25" s="25"/>
      <c r="L25" s="25"/>
      <c r="M25" s="27"/>
      <c r="N25" s="25"/>
      <c r="O25" s="25"/>
      <c r="P25" s="28"/>
      <c r="Q25" s="29"/>
    </row>
    <row r="26" spans="1:17" ht="15.75">
      <c r="A26" s="4"/>
      <c r="B26" s="42"/>
      <c r="C26" s="30"/>
      <c r="D26" s="42"/>
      <c r="E26" s="23"/>
      <c r="F26" s="24"/>
      <c r="H26" s="25"/>
      <c r="I26" s="26"/>
      <c r="J26" s="25"/>
      <c r="K26" s="25"/>
      <c r="L26" s="25"/>
      <c r="M26" s="27"/>
      <c r="N26" s="25"/>
      <c r="O26" s="25"/>
      <c r="P26" s="28"/>
      <c r="Q26" s="29"/>
    </row>
    <row r="27" spans="1:17" ht="15.75">
      <c r="A27" s="4"/>
      <c r="B27" s="42"/>
      <c r="C27" s="30"/>
      <c r="D27" s="42"/>
      <c r="E27" s="23"/>
      <c r="F27" s="24"/>
      <c r="H27" s="25"/>
      <c r="I27" s="26"/>
      <c r="J27" s="25"/>
      <c r="K27" s="25"/>
      <c r="L27" s="25"/>
      <c r="M27" s="27"/>
      <c r="N27" s="25"/>
      <c r="O27" s="25"/>
      <c r="P27" s="28"/>
      <c r="Q27" s="29"/>
    </row>
    <row r="28" spans="1:17" ht="15.75">
      <c r="A28" s="4"/>
      <c r="B28" s="34"/>
      <c r="C28" s="30"/>
      <c r="D28" s="34"/>
      <c r="E28" s="23"/>
      <c r="F28" s="24"/>
      <c r="H28" s="25"/>
      <c r="I28" s="26"/>
      <c r="J28" s="25"/>
      <c r="K28" s="25"/>
      <c r="L28" s="25"/>
      <c r="M28" s="27"/>
      <c r="N28" s="25"/>
      <c r="O28" s="25"/>
      <c r="P28" s="28"/>
      <c r="Q28" s="29"/>
    </row>
    <row r="29" ht="13.5" thickBot="1"/>
    <row r="30" spans="10:15" ht="16.5" thickBot="1" thickTop="1">
      <c r="J30" s="1" t="s">
        <v>41</v>
      </c>
      <c r="L30" s="31"/>
      <c r="N30" s="32"/>
      <c r="O30" s="32"/>
    </row>
    <row r="31" ht="13.5" thickTop="1"/>
    <row r="32" ht="12.75">
      <c r="L32" s="1" t="s">
        <v>44</v>
      </c>
    </row>
    <row r="33" spans="1:7" ht="12.75">
      <c r="A33" s="3" t="s">
        <v>15</v>
      </c>
      <c r="B33" s="3"/>
      <c r="C33" s="3"/>
      <c r="D33" s="3"/>
      <c r="E33" s="3"/>
      <c r="F33" s="3"/>
      <c r="G33" s="3"/>
    </row>
    <row r="34" spans="1:7" ht="12.75">
      <c r="A34" s="3" t="s">
        <v>16</v>
      </c>
      <c r="B34" s="3"/>
      <c r="C34" s="3"/>
      <c r="D34" s="3"/>
      <c r="E34" s="3"/>
      <c r="F34" s="3"/>
      <c r="G34" s="3"/>
    </row>
    <row r="35" spans="1:7" ht="12.75">
      <c r="A35" s="3"/>
      <c r="B35" s="3"/>
      <c r="C35" s="3"/>
      <c r="D35" s="3"/>
      <c r="E35" s="3"/>
      <c r="F35" s="3"/>
      <c r="G35" s="3"/>
    </row>
    <row r="36" spans="1:7" ht="12.75">
      <c r="A36" s="3" t="s">
        <v>17</v>
      </c>
      <c r="B36" s="3"/>
      <c r="C36" s="3"/>
      <c r="D36" s="3"/>
      <c r="E36" s="3"/>
      <c r="F36" s="3"/>
      <c r="G36" s="3"/>
    </row>
    <row r="37" spans="1:7" ht="12.75">
      <c r="A37" s="3" t="s">
        <v>18</v>
      </c>
      <c r="B37" s="3"/>
      <c r="C37" s="3"/>
      <c r="D37" s="3"/>
      <c r="E37" s="3"/>
      <c r="F37" s="3"/>
      <c r="G37" s="3"/>
    </row>
    <row r="38" spans="1:7" ht="12.75">
      <c r="A38" s="3" t="s">
        <v>19</v>
      </c>
      <c r="B38" s="3"/>
      <c r="C38" s="3"/>
      <c r="D38" s="3"/>
      <c r="E38" s="3"/>
      <c r="F38" s="3"/>
      <c r="G38" s="3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Neoforma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walsha</dc:creator>
  <cp:keywords/>
  <dc:description/>
  <cp:lastModifiedBy>Curry, Leah</cp:lastModifiedBy>
  <cp:lastPrinted>2005-04-06T02:48:15Z</cp:lastPrinted>
  <dcterms:created xsi:type="dcterms:W3CDTF">2005-01-31T02:47:14Z</dcterms:created>
  <dcterms:modified xsi:type="dcterms:W3CDTF">2015-01-19T14:43:11Z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