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60" yWindow="135" windowWidth="11085" windowHeight="6345"/>
  </bookViews>
  <sheets>
    <sheet name="Model" sheetId="1" r:id="rId1"/>
  </sheets>
  <calcPr calcId="144525" concurrentCalc="0"/>
</workbook>
</file>

<file path=xl/calcChain.xml><?xml version="1.0" encoding="utf-8"?>
<calcChain xmlns="http://schemas.openxmlformats.org/spreadsheetml/2006/main">
  <c r="B293" i="1" l="1"/>
  <c r="D309" i="1"/>
  <c r="G312" i="1"/>
  <c r="B292" i="1"/>
  <c r="B291" i="1"/>
  <c r="E297" i="1"/>
  <c r="F261" i="1"/>
  <c r="B239" i="1"/>
  <c r="E38" i="1"/>
  <c r="D240" i="1"/>
  <c r="D63" i="1"/>
  <c r="B65" i="1"/>
  <c r="D241" i="1"/>
  <c r="B118" i="1"/>
  <c r="B119" i="1"/>
  <c r="D118" i="1"/>
  <c r="E118" i="1"/>
  <c r="B137" i="1"/>
  <c r="C140" i="1"/>
  <c r="E140" i="1"/>
  <c r="G140" i="1"/>
  <c r="C218" i="1"/>
  <c r="E218" i="1"/>
  <c r="B63" i="1"/>
  <c r="B50" i="1"/>
  <c r="C268" i="1"/>
  <c r="E268" i="1"/>
  <c r="G268" i="1"/>
  <c r="C86" i="1"/>
  <c r="E86" i="1"/>
  <c r="G86" i="1"/>
  <c r="C91" i="1"/>
  <c r="E91" i="1"/>
  <c r="D48" i="1"/>
  <c r="E304" i="1"/>
  <c r="E336" i="1"/>
  <c r="D336" i="1"/>
  <c r="E332" i="1"/>
  <c r="D332" i="1"/>
  <c r="B156" i="1"/>
  <c r="C156" i="1"/>
  <c r="C176" i="1"/>
  <c r="D176" i="1"/>
  <c r="E176" i="1"/>
  <c r="F176" i="1"/>
  <c r="G176" i="1"/>
  <c r="C182" i="1"/>
  <c r="C189" i="1"/>
  <c r="B48" i="1"/>
  <c r="C219" i="1"/>
  <c r="D229" i="1"/>
  <c r="D119" i="1"/>
  <c r="B294" i="1"/>
  <c r="C297" i="1"/>
  <c r="D337" i="1"/>
  <c r="E344" i="1"/>
  <c r="C93" i="1"/>
  <c r="G297" i="1"/>
  <c r="B157" i="1"/>
  <c r="D301" i="1"/>
  <c r="D304" i="1"/>
  <c r="D305" i="1"/>
  <c r="D307" i="1"/>
  <c r="E312" i="1"/>
  <c r="B120" i="1"/>
  <c r="D227" i="1"/>
  <c r="D333" i="1"/>
  <c r="E343" i="1"/>
  <c r="C88" i="1"/>
  <c r="C269" i="1"/>
  <c r="C271" i="1"/>
  <c r="C298" i="1"/>
  <c r="D141" i="1"/>
  <c r="C142" i="1"/>
  <c r="D228" i="1"/>
  <c r="D308" i="1"/>
  <c r="C312" i="1"/>
  <c r="C313" i="1"/>
  <c r="E347" i="1"/>
  <c r="D231" i="1"/>
  <c r="D242" i="1"/>
  <c r="G241" i="1"/>
  <c r="C272" i="1"/>
  <c r="D95" i="1"/>
</calcChain>
</file>

<file path=xl/comments1.xml><?xml version="1.0" encoding="utf-8"?>
<comments xmlns="http://schemas.openxmlformats.org/spreadsheetml/2006/main">
  <authors>
    <author>Michael C. Ehrhardt</author>
  </authors>
  <commentList>
    <comment ref="E38" authorId="0">
      <text>
        <r>
          <rPr>
            <b/>
            <sz val="8"/>
            <color indexed="81"/>
            <rFont val="Tahoma"/>
            <family val="2"/>
          </rPr>
          <t>Use the Rate Function.</t>
        </r>
      </text>
    </comment>
  </commentList>
</comments>
</file>

<file path=xl/sharedStrings.xml><?xml version="1.0" encoding="utf-8"?>
<sst xmlns="http://schemas.openxmlformats.org/spreadsheetml/2006/main" count="270" uniqueCount="183">
  <si>
    <t>Tax rate</t>
  </si>
  <si>
    <t>Risk-free rate</t>
  </si>
  <si>
    <t>Beta</t>
  </si>
  <si>
    <t>THE DISCOUNTED CASH FLOW APPROACH</t>
  </si>
  <si>
    <t>g</t>
  </si>
  <si>
    <t>THE WEIGHTED AVERAGE COST OF CAPITAL</t>
  </si>
  <si>
    <t>PROBLEM</t>
  </si>
  <si>
    <t>The CAPM Approach</t>
  </si>
  <si>
    <t>WACC =</t>
  </si>
  <si>
    <t>+</t>
  </si>
  <si>
    <t>g =</t>
  </si>
  <si>
    <t>Payout rate =</t>
  </si>
  <si>
    <t>ROE =</t>
  </si>
  <si>
    <t>(ROE)</t>
  </si>
  <si>
    <t>Bond yield =</t>
  </si>
  <si>
    <t>x</t>
  </si>
  <si>
    <t>Year</t>
  </si>
  <si>
    <t>2. Retention Growth Model</t>
  </si>
  <si>
    <t>Growth</t>
  </si>
  <si>
    <t>Dividend</t>
  </si>
  <si>
    <t>Step 1:</t>
  </si>
  <si>
    <t>Step 2:</t>
  </si>
  <si>
    <t>Price at Year 4 =</t>
  </si>
  <si>
    <t>Step 3:</t>
  </si>
  <si>
    <t>Step 4:</t>
  </si>
  <si>
    <t>THE COST OF EQUITY ESTIMATE</t>
  </si>
  <si>
    <t>It is common to use several methods to estimate the cost of equity, and then find the average of these methods.</t>
  </si>
  <si>
    <t>Method</t>
  </si>
  <si>
    <t>Cost of Equity</t>
  </si>
  <si>
    <t>Market risk premium</t>
  </si>
  <si>
    <t>ADJUSTING THE COST OF CAPITAL FOR FLOTATION COSTS</t>
  </si>
  <si>
    <t>N =</t>
  </si>
  <si>
    <t>After-tax coupon payment =</t>
  </si>
  <si>
    <t>Number of coupon payments =</t>
  </si>
  <si>
    <t>Net proceeds after flotation costs =</t>
  </si>
  <si>
    <t>First, calculate the after-tax coupon payments and the net proceeds after the flotation costs.</t>
  </si>
  <si>
    <t>(Coupon pmt.)</t>
  </si>
  <si>
    <t>(Par value)</t>
  </si>
  <si>
    <t>Tax rate =</t>
  </si>
  <si>
    <t>Flotation percentage cost (F) =</t>
  </si>
  <si>
    <t>Par value =</t>
  </si>
  <si>
    <t>Maturity payment =</t>
  </si>
  <si>
    <t>Pre-tax coupon payment =</t>
  </si>
  <si>
    <t>Now find the rate that the company pays, based on its net proceeds after flotation costs and its after-tax payments.</t>
  </si>
  <si>
    <t>Note: use the Rate function.</t>
  </si>
  <si>
    <t>After tax cost of debt = Rate =</t>
  </si>
  <si>
    <t>Notice that this after-tax cost of debt is only slightly higher than the after-tax cost of debt for which flotation costs are ignored.  Therefore, analysts often ignore the flotation costs of debt.</t>
  </si>
  <si>
    <t>(Stock Price)</t>
  </si>
  <si>
    <t>Stock price =</t>
  </si>
  <si>
    <t>Net Proceeds</t>
  </si>
  <si>
    <t>÷</t>
  </si>
  <si>
    <t>Situation</t>
  </si>
  <si>
    <t>N</t>
  </si>
  <si>
    <t>PV</t>
  </si>
  <si>
    <t>PMT</t>
  </si>
  <si>
    <t>FV</t>
  </si>
  <si>
    <t>Target Debt Ratio</t>
  </si>
  <si>
    <t>Tax Rate</t>
  </si>
  <si>
    <t xml:space="preserve">            +</t>
  </si>
  <si>
    <t>T</t>
  </si>
  <si>
    <t>A-T Risk Premium on Preferred</t>
  </si>
  <si>
    <t>Division WACC</t>
  </si>
  <si>
    <t>Company WACC</t>
  </si>
  <si>
    <t>c.  (1.) What is the firm's cost of preferred stock?</t>
  </si>
  <si>
    <t xml:space="preserve">The cost of preferred stock is simply the preferred dividend divided by the price the company will receive if it issues new preferred stock.  No tax adjustment is necessary, as preferred dividends are not tax deductible. </t>
  </si>
  <si>
    <t>e.  (1.) What is the estimated cost of equity using the discounted cash flow (DCF) approach?</t>
  </si>
  <si>
    <t xml:space="preserve">   (3.)  Could the DCF method be applied if the growth rate was not constant?  How?</t>
  </si>
  <si>
    <t>Pref. Dividend</t>
  </si>
  <si>
    <t>Pref. Price</t>
  </si>
  <si>
    <t>Flotation costs</t>
  </si>
  <si>
    <t>The weighted average cost of capital (WACC) is calculated using the firm's target capital structure together with its after-tax cost of debt, cost of preferred stock, and cost of common equity.</t>
  </si>
  <si>
    <t>Note: you must begin with a value that is greater than the long-term constant growth rate.</t>
  </si>
  <si>
    <t>(1)  The firm's tax rate is 40%.</t>
  </si>
  <si>
    <t xml:space="preserve">During the last few years, Harry Davis Industries has been too constrained by the high cost of capital to make many capital investments.  Recently, though, capital costs have been declining, and the company has decided to look seriously at a major expansion program that has been proposed by the marketing department.  Assume that you are an assistant to Leigh Jones, the financial vice president.  Your first task is to estimate Harry Davis's cost of capital.  Jones has provided you with the following data, which she believes may be relevant to your task:  </t>
  </si>
  <si>
    <t>(5)  Harry Davis's target capital structure is 30% long-term debt, 10% preferred stock, and 60% common equity.</t>
  </si>
  <si>
    <t>To help you structure the task, Leigh Jones has asked you to answer the following questions.</t>
  </si>
  <si>
    <t>The relevant cost of debt is the after-tax cost of new debt, taking account of the tax deductibility of interest.  The after-tax rate is calculated by multiplying the interest rate (or the before-tax cost of debt) times one minus the tax rate.</t>
  </si>
  <si>
    <t>Preferred stock carries a higher risk to investors than debt.   Companies are not required to pay preferred dividends  although, firms typically want to pay preferred dividends.  Otherwise, they cannot pay common dividends, so there will be difficulty raising additional funds, and preferred stockholders may gain control of the firm.</t>
  </si>
  <si>
    <t>Corporations own most preferred stock, because 70% of preferred dividends are non-taxable to corporations.  Therefore, preferred stock often has a lower before-tax yield than the before-tax yield on debt.  But, the after-tax costs to the issuer are higher on preferred stock than debt.  This is consistent with the higher risks of preferred stock.</t>
  </si>
  <si>
    <t>Example:</t>
  </si>
  <si>
    <t>–</t>
  </si>
  <si>
    <t>×</t>
  </si>
  <si>
    <t>Find g:</t>
  </si>
  <si>
    <t>Suppose the current dividend is $2.16 per share and the current actual price that we observe is $32.00 per share.  Analysts forecast growth of 11% the first year, 10% the second year, 9% the third year, 8% the fourth year, and 7% thereafter.  Estimate the cost of equity.</t>
  </si>
  <si>
    <t>Create a time line showing the expected future dividend payments.  These are based on the current dividend and the estimated growth rates.</t>
  </si>
  <si>
    <t>THE BOND-YIELD-PLUS-JUDGMENTAL-RISK-PREMIUM APPROACH</t>
  </si>
  <si>
    <t>This approach consists of adding a judgmental risk premium to the yield on the firm's own long-term debt.  It is logical that a firm with risky, low-rated debt would also have risky, high-cost equity.  Historically, we have observed that the risk premium for equity is in the range of 3 to 5 percentage points.  This method provides a ballpark estimate, and it is generally used as a check on the CAPM and DCF estimates.  This method is used primarily in utility rate case hearings.</t>
  </si>
  <si>
    <t>h.  What is Harry Davis's weighted average cost of capital (WACC)?</t>
  </si>
  <si>
    <t xml:space="preserve">      -Their capital structure is 10% debt and 90% common equity.</t>
  </si>
  <si>
    <t xml:space="preserve">      -Their cost of debt is typically 12%.</t>
  </si>
  <si>
    <t xml:space="preserve">      -The beta is 1.7.</t>
  </si>
  <si>
    <t xml:space="preserve">    Given this information, what would your estimate be for the new division’s cost of capital?</t>
  </si>
  <si>
    <t>Flotation costs are the fees charged by investment bankers plus the accounting and legal expenses associated with the issuance of new securities.  A company cannot use the entire proceeds of a new security issuance, because it must use some of the proceeds to pay the flotation costs.</t>
  </si>
  <si>
    <t>Notice that this cost of stock is quite different than the cost of stock without flotation costs.  To find the cost of perpetual preferred stock, simply use the procedure above with g = 0.  If the preferred stock has a fixed maturity, then use the same procedure as for debt, except that the preferred dividend is not tax deductible.</t>
  </si>
  <si>
    <t>o.  (2.) Suppose Harry Davis issues 30-year debt with a par value of $1,000 and a coupon rate of 10%, paid annually.  If flotation costs are 2%, what is the after-tax cost of debt for the new bond issue?</t>
  </si>
  <si>
    <t>PMT =</t>
  </si>
  <si>
    <t>PV =</t>
  </si>
  <si>
    <t>FV =</t>
  </si>
  <si>
    <t>Payment of face value at maturity =</t>
  </si>
  <si>
    <t>PROBLEM:  Flotation Costs and the Cost of Debt</t>
  </si>
  <si>
    <t>The next expected dividend is easy to estimate, and the stock price can be determined readily.  However, it is not easy to determine the marginal investor's expected future growth rate.  Three approaches are commonly used:  (1) historical growth rates, (2) retention growth model, and (3) analysts' forecasts.</t>
  </si>
  <si>
    <t>Expected market risk premium</t>
  </si>
  <si>
    <t>Assuming the risk-free rate (i.e., the current yield on a long-term Treasury bond) equals 5.6%, the expected market  risk premium is 6%, and the firm's beta is 1.2, what is the company's cost of equity from internal funds?</t>
  </si>
  <si>
    <t>BONUS: APPLICATION OF THE DISCOUNTED CASH FLOW APPROACH WHEN GROWTH IS NOT CONSTANT</t>
  </si>
  <si>
    <t xml:space="preserve"> Calculated Current Price =</t>
  </si>
  <si>
    <t>f.  What is the cost of equity based on the over-own-bond-yield-plus-judgmental-risk-premium method?</t>
  </si>
  <si>
    <t>Over-own-bond-judgmental risk premium =</t>
  </si>
  <si>
    <t>Judgmental premium</t>
  </si>
  <si>
    <t>Own bond yield</t>
  </si>
  <si>
    <t>T =</t>
  </si>
  <si>
    <t>Suppose a firm's stock trades at $50 and its most recent dividend was $3.12.  If the expected constant growth rate is 5.8%, what is the firm's cost of equity?</t>
  </si>
  <si>
    <t>This indicates that the division's market risk is greater than the firm's average division.  Typical projects within this new division would be accepted if their returns are above the divisional WACC.</t>
  </si>
  <si>
    <t>Chapter 10. Mini Case</t>
  </si>
  <si>
    <t>As we noted earlier, analysts often provide non-constant estimates of future growth.  We can use a modification of the discounted cash flow valuation procedure for non-constant growth from Chapter 5 to estimate the cost of equity.</t>
  </si>
  <si>
    <r>
      <t>COST OF DEBT, r</t>
    </r>
    <r>
      <rPr>
        <b/>
        <vertAlign val="subscript"/>
        <sz val="10"/>
        <color indexed="16"/>
        <rFont val="Arial"/>
        <family val="2"/>
      </rPr>
      <t>d</t>
    </r>
  </si>
  <si>
    <r>
      <t>r</t>
    </r>
    <r>
      <rPr>
        <b/>
        <vertAlign val="subscript"/>
        <sz val="10"/>
        <rFont val="Arial"/>
        <family val="2"/>
      </rPr>
      <t>d</t>
    </r>
    <r>
      <rPr>
        <b/>
        <sz val="10"/>
        <rFont val="Arial"/>
        <family val="2"/>
      </rPr>
      <t xml:space="preserve"> =</t>
    </r>
  </si>
  <si>
    <r>
      <t>B-T r</t>
    </r>
    <r>
      <rPr>
        <b/>
        <vertAlign val="subscript"/>
        <sz val="10"/>
        <rFont val="Arial"/>
        <family val="2"/>
      </rPr>
      <t>d</t>
    </r>
  </si>
  <si>
    <r>
      <t>A-T r</t>
    </r>
    <r>
      <rPr>
        <b/>
        <vertAlign val="subscript"/>
        <sz val="10"/>
        <rFont val="Arial"/>
        <family val="2"/>
      </rPr>
      <t xml:space="preserve">d  </t>
    </r>
    <r>
      <rPr>
        <b/>
        <sz val="10"/>
        <rFont val="Arial"/>
        <family val="2"/>
      </rPr>
      <t>=</t>
    </r>
  </si>
  <si>
    <t>(1 – Tax rate)</t>
  </si>
  <si>
    <r>
      <t>(B-T r</t>
    </r>
    <r>
      <rPr>
        <b/>
        <vertAlign val="subscript"/>
        <sz val="10"/>
        <rFont val="Arial"/>
        <family val="2"/>
      </rPr>
      <t>d</t>
    </r>
    <r>
      <rPr>
        <b/>
        <sz val="10"/>
        <rFont val="Arial"/>
        <family val="2"/>
      </rPr>
      <t>)</t>
    </r>
  </si>
  <si>
    <r>
      <t>A-T r</t>
    </r>
    <r>
      <rPr>
        <b/>
        <vertAlign val="subscript"/>
        <sz val="10"/>
        <rFont val="Arial"/>
        <family val="2"/>
      </rPr>
      <t xml:space="preserve">d </t>
    </r>
    <r>
      <rPr>
        <b/>
        <sz val="10"/>
        <rFont val="Arial"/>
        <family val="2"/>
      </rPr>
      <t>=</t>
    </r>
  </si>
  <si>
    <r>
      <t>COST OF PREFERRED STOCK, r</t>
    </r>
    <r>
      <rPr>
        <b/>
        <vertAlign val="subscript"/>
        <sz val="10"/>
        <color indexed="16"/>
        <rFont val="Arial"/>
        <family val="2"/>
      </rPr>
      <t>ps</t>
    </r>
  </si>
  <si>
    <r>
      <t>r</t>
    </r>
    <r>
      <rPr>
        <b/>
        <vertAlign val="subscript"/>
        <sz val="10"/>
        <rFont val="Arial"/>
        <family val="2"/>
      </rPr>
      <t xml:space="preserve">ps </t>
    </r>
    <r>
      <rPr>
        <b/>
        <sz val="10"/>
        <rFont val="Arial"/>
        <family val="2"/>
      </rPr>
      <t>=</t>
    </r>
  </si>
  <si>
    <r>
      <t>P</t>
    </r>
    <r>
      <rPr>
        <b/>
        <vertAlign val="subscript"/>
        <sz val="10"/>
        <rFont val="Arial"/>
        <family val="2"/>
      </rPr>
      <t>ps</t>
    </r>
    <r>
      <rPr>
        <b/>
        <sz val="10"/>
        <rFont val="Arial"/>
        <family val="2"/>
      </rPr>
      <t>(1 – F)</t>
    </r>
  </si>
  <si>
    <r>
      <t xml:space="preserve">    (2.) Harry Davis's preferred stock is riskier to investors than its debt, yet the preferred's yield to investors is lower than the 
           yield to maturity on the debt.  Does this suggest that you have made a mistake?  (Hint: Think about taxes.)</t>
    </r>
    <r>
      <rPr>
        <b/>
        <sz val="10"/>
        <color indexed="10"/>
        <rFont val="Arial"/>
        <family val="2"/>
      </rPr>
      <t xml:space="preserve"> </t>
    </r>
  </si>
  <si>
    <r>
      <t>r</t>
    </r>
    <r>
      <rPr>
        <b/>
        <vertAlign val="subscript"/>
        <sz val="10"/>
        <rFont val="Arial"/>
        <family val="2"/>
      </rPr>
      <t>ps</t>
    </r>
  </si>
  <si>
    <r>
      <t>r</t>
    </r>
    <r>
      <rPr>
        <b/>
        <vertAlign val="subscript"/>
        <sz val="10"/>
        <rFont val="Arial"/>
        <family val="2"/>
      </rPr>
      <t>d</t>
    </r>
  </si>
  <si>
    <r>
      <t>A-T r</t>
    </r>
    <r>
      <rPr>
        <b/>
        <vertAlign val="subscript"/>
        <sz val="10"/>
        <rFont val="Arial"/>
        <family val="2"/>
      </rPr>
      <t>ps</t>
    </r>
    <r>
      <rPr>
        <b/>
        <sz val="10"/>
        <rFont val="Arial"/>
        <family val="2"/>
      </rPr>
      <t xml:space="preserve">  =</t>
    </r>
  </si>
  <si>
    <t>(1 – 0.7) ×  T</t>
  </si>
  <si>
    <r>
      <t>A-T r</t>
    </r>
    <r>
      <rPr>
        <b/>
        <vertAlign val="subscript"/>
        <sz val="10"/>
        <rFont val="Arial"/>
        <family val="2"/>
      </rPr>
      <t>ps</t>
    </r>
    <r>
      <rPr>
        <b/>
        <sz val="10"/>
        <rFont val="Arial"/>
        <family val="2"/>
      </rPr>
      <t xml:space="preserve"> =</t>
    </r>
  </si>
  <si>
    <r>
      <t>A-T r</t>
    </r>
    <r>
      <rPr>
        <b/>
        <vertAlign val="subscript"/>
        <sz val="10"/>
        <rFont val="Arial"/>
        <family val="2"/>
      </rPr>
      <t>d</t>
    </r>
    <r>
      <rPr>
        <b/>
        <sz val="10"/>
        <rFont val="Arial"/>
        <family val="2"/>
      </rPr>
      <t xml:space="preserve"> =</t>
    </r>
  </si>
  <si>
    <r>
      <t>COST OF EQUITY (INTERNAL), r</t>
    </r>
    <r>
      <rPr>
        <b/>
        <vertAlign val="subscript"/>
        <sz val="10"/>
        <color indexed="16"/>
        <rFont val="Arial"/>
        <family val="2"/>
      </rPr>
      <t>s</t>
    </r>
  </si>
  <si>
    <r>
      <t>r</t>
    </r>
    <r>
      <rPr>
        <b/>
        <vertAlign val="subscript"/>
        <sz val="10"/>
        <rFont val="Arial"/>
        <family val="2"/>
      </rPr>
      <t>s</t>
    </r>
    <r>
      <rPr>
        <b/>
        <sz val="10"/>
        <rFont val="Arial"/>
        <family val="2"/>
      </rPr>
      <t xml:space="preserve"> = Risk-free rate + (Market risk premium) (Beta)</t>
    </r>
  </si>
  <si>
    <r>
      <t>r</t>
    </r>
    <r>
      <rPr>
        <b/>
        <vertAlign val="subscript"/>
        <sz val="10"/>
        <rFont val="Arial"/>
        <family val="2"/>
      </rPr>
      <t>s</t>
    </r>
    <r>
      <rPr>
        <b/>
        <sz val="10"/>
        <rFont val="Arial"/>
        <family val="2"/>
      </rPr>
      <t xml:space="preserve"> = r</t>
    </r>
    <r>
      <rPr>
        <b/>
        <vertAlign val="subscript"/>
        <sz val="10"/>
        <rFont val="Arial"/>
        <family val="2"/>
      </rPr>
      <t>RF</t>
    </r>
    <r>
      <rPr>
        <b/>
        <sz val="10"/>
        <rFont val="Arial"/>
        <family val="2"/>
      </rPr>
      <t xml:space="preserve"> + (RP</t>
    </r>
    <r>
      <rPr>
        <b/>
        <vertAlign val="subscript"/>
        <sz val="10"/>
        <rFont val="Arial"/>
        <family val="2"/>
      </rPr>
      <t>M</t>
    </r>
    <r>
      <rPr>
        <b/>
        <sz val="10"/>
        <rFont val="Arial"/>
        <family val="2"/>
      </rPr>
      <t>) b</t>
    </r>
    <r>
      <rPr>
        <b/>
        <vertAlign val="subscript"/>
        <sz val="10"/>
        <rFont val="Arial"/>
        <family val="2"/>
      </rPr>
      <t xml:space="preserve">i      </t>
    </r>
    <r>
      <rPr>
        <b/>
        <sz val="10"/>
        <rFont val="Arial"/>
        <family val="2"/>
      </rPr>
      <t>(Note:  RP</t>
    </r>
    <r>
      <rPr>
        <b/>
        <vertAlign val="subscript"/>
        <sz val="10"/>
        <rFont val="Arial"/>
        <family val="2"/>
      </rPr>
      <t>M</t>
    </r>
    <r>
      <rPr>
        <b/>
        <sz val="10"/>
        <rFont val="Arial"/>
        <family val="2"/>
      </rPr>
      <t xml:space="preserve"> is the expected return on the market minus the risk-free rate.)</t>
    </r>
  </si>
  <si>
    <r>
      <t>r</t>
    </r>
    <r>
      <rPr>
        <b/>
        <vertAlign val="subscript"/>
        <sz val="10"/>
        <rFont val="Arial"/>
        <family val="2"/>
      </rPr>
      <t>s</t>
    </r>
    <r>
      <rPr>
        <b/>
        <sz val="10"/>
        <rFont val="Arial"/>
        <family val="2"/>
      </rPr>
      <t xml:space="preserve"> =</t>
    </r>
  </si>
  <si>
    <r>
      <t xml:space="preserve"> r</t>
    </r>
    <r>
      <rPr>
        <b/>
        <vertAlign val="subscript"/>
        <sz val="10"/>
        <rFont val="Arial"/>
        <family val="2"/>
      </rPr>
      <t>RF</t>
    </r>
  </si>
  <si>
    <r>
      <t>(RP</t>
    </r>
    <r>
      <rPr>
        <b/>
        <vertAlign val="subscript"/>
        <sz val="10"/>
        <rFont val="Arial"/>
        <family val="2"/>
      </rPr>
      <t>M</t>
    </r>
    <r>
      <rPr>
        <b/>
        <sz val="10"/>
        <rFont val="Arial"/>
        <family val="2"/>
      </rPr>
      <t>)</t>
    </r>
  </si>
  <si>
    <r>
      <t>(b</t>
    </r>
    <r>
      <rPr>
        <b/>
        <vertAlign val="subscript"/>
        <sz val="10"/>
        <rFont val="Arial"/>
        <family val="2"/>
      </rPr>
      <t>i</t>
    </r>
    <r>
      <rPr>
        <b/>
        <sz val="10"/>
        <rFont val="Arial"/>
        <family val="2"/>
      </rPr>
      <t>)</t>
    </r>
  </si>
  <si>
    <r>
      <t>The simplest DCF model assumes that growth is expected to remain constant, and in this case:  r</t>
    </r>
    <r>
      <rPr>
        <b/>
        <vertAlign val="subscript"/>
        <sz val="10"/>
        <rFont val="Arial"/>
        <family val="2"/>
      </rPr>
      <t>s</t>
    </r>
    <r>
      <rPr>
        <b/>
        <sz val="10"/>
        <rFont val="Arial"/>
        <family val="2"/>
      </rPr>
      <t xml:space="preserve"> = D</t>
    </r>
    <r>
      <rPr>
        <b/>
        <vertAlign val="subscript"/>
        <sz val="10"/>
        <rFont val="Arial"/>
        <family val="2"/>
      </rPr>
      <t>1</t>
    </r>
    <r>
      <rPr>
        <b/>
        <sz val="10"/>
        <rFont val="Arial"/>
        <family val="2"/>
      </rPr>
      <t>/P</t>
    </r>
    <r>
      <rPr>
        <b/>
        <vertAlign val="subscript"/>
        <sz val="10"/>
        <rFont val="Arial"/>
        <family val="2"/>
      </rPr>
      <t>0</t>
    </r>
    <r>
      <rPr>
        <b/>
        <sz val="10"/>
        <rFont val="Arial"/>
        <family val="2"/>
      </rPr>
      <t xml:space="preserve"> + g.</t>
    </r>
  </si>
  <si>
    <r>
      <t>P</t>
    </r>
    <r>
      <rPr>
        <b/>
        <vertAlign val="subscript"/>
        <sz val="10"/>
        <rFont val="Arial"/>
        <family val="2"/>
      </rPr>
      <t xml:space="preserve">0 </t>
    </r>
    <r>
      <rPr>
        <b/>
        <sz val="10"/>
        <rFont val="Arial"/>
        <family val="2"/>
      </rPr>
      <t>=</t>
    </r>
  </si>
  <si>
    <r>
      <t>D</t>
    </r>
    <r>
      <rPr>
        <b/>
        <vertAlign val="subscript"/>
        <sz val="10"/>
        <rFont val="Arial"/>
        <family val="2"/>
      </rPr>
      <t xml:space="preserve">0 </t>
    </r>
    <r>
      <rPr>
        <b/>
        <sz val="10"/>
        <rFont val="Arial"/>
        <family val="2"/>
      </rPr>
      <t>=</t>
    </r>
  </si>
  <si>
    <r>
      <t>D</t>
    </r>
    <r>
      <rPr>
        <b/>
        <vertAlign val="subscript"/>
        <sz val="10"/>
        <rFont val="Arial"/>
        <family val="2"/>
      </rPr>
      <t xml:space="preserve">1 </t>
    </r>
    <r>
      <rPr>
        <b/>
        <sz val="10"/>
        <rFont val="Arial"/>
        <family val="2"/>
      </rPr>
      <t>=</t>
    </r>
  </si>
  <si>
    <r>
      <t>D</t>
    </r>
    <r>
      <rPr>
        <b/>
        <vertAlign val="subscript"/>
        <sz val="10"/>
        <rFont val="Arial"/>
        <family val="2"/>
      </rPr>
      <t>1</t>
    </r>
  </si>
  <si>
    <r>
      <t>P</t>
    </r>
    <r>
      <rPr>
        <b/>
        <vertAlign val="subscript"/>
        <sz val="10"/>
        <rFont val="Arial"/>
        <family val="2"/>
      </rPr>
      <t>0</t>
    </r>
  </si>
  <si>
    <r>
      <t>r</t>
    </r>
    <r>
      <rPr>
        <b/>
        <vertAlign val="subscript"/>
        <sz val="10"/>
        <rFont val="Arial"/>
        <family val="2"/>
      </rPr>
      <t xml:space="preserve">s </t>
    </r>
    <r>
      <rPr>
        <b/>
        <sz val="10"/>
        <rFont val="Arial"/>
        <family val="2"/>
      </rPr>
      <t>=</t>
    </r>
  </si>
  <si>
    <t>(1 – Payout rate)</t>
  </si>
  <si>
    <r>
      <t>Using the constant growth formula from Chapter 5 to estimate the price at Year 4: P</t>
    </r>
    <r>
      <rPr>
        <b/>
        <vertAlign val="subscript"/>
        <sz val="10"/>
        <rFont val="Arial"/>
        <family val="2"/>
      </rPr>
      <t>4</t>
    </r>
    <r>
      <rPr>
        <b/>
        <sz val="10"/>
        <rFont val="Arial"/>
        <family val="2"/>
      </rPr>
      <t xml:space="preserve"> = D</t>
    </r>
    <r>
      <rPr>
        <b/>
        <vertAlign val="subscript"/>
        <sz val="10"/>
        <rFont val="Arial"/>
        <family val="2"/>
      </rPr>
      <t>5</t>
    </r>
    <r>
      <rPr>
        <b/>
        <sz val="10"/>
        <rFont val="Arial"/>
        <family val="2"/>
      </rPr>
      <t xml:space="preserve"> / (r</t>
    </r>
    <r>
      <rPr>
        <b/>
        <vertAlign val="subscript"/>
        <sz val="10"/>
        <rFont val="Arial"/>
        <family val="2"/>
      </rPr>
      <t>s</t>
    </r>
    <r>
      <rPr>
        <b/>
        <sz val="10"/>
        <rFont val="Arial"/>
        <family val="2"/>
      </rPr>
      <t xml:space="preserve"> – g).  Notice that D</t>
    </r>
    <r>
      <rPr>
        <b/>
        <vertAlign val="subscript"/>
        <sz val="10"/>
        <rFont val="Arial"/>
        <family val="2"/>
      </rPr>
      <t>5</t>
    </r>
    <r>
      <rPr>
        <b/>
        <sz val="10"/>
        <rFont val="Arial"/>
        <family val="2"/>
      </rPr>
      <t xml:space="preserve"> and g are given in the time line above, but the estimate for r</t>
    </r>
    <r>
      <rPr>
        <b/>
        <vertAlign val="subscript"/>
        <sz val="10"/>
        <rFont val="Arial"/>
        <family val="2"/>
      </rPr>
      <t>s</t>
    </r>
    <r>
      <rPr>
        <b/>
        <sz val="10"/>
        <rFont val="Arial"/>
        <family val="2"/>
      </rPr>
      <t xml:space="preserve"> is shown below.  </t>
    </r>
  </si>
  <si>
    <r>
      <t>Calculate the current price of the stock, based on the estimate of r</t>
    </r>
    <r>
      <rPr>
        <b/>
        <vertAlign val="subscript"/>
        <sz val="10"/>
        <rFont val="Arial"/>
        <family val="2"/>
      </rPr>
      <t>s</t>
    </r>
    <r>
      <rPr>
        <b/>
        <sz val="10"/>
        <rFont val="Arial"/>
        <family val="2"/>
      </rPr>
      <t xml:space="preserve"> below.  To do this, find the present value of the price at Year 4, P</t>
    </r>
    <r>
      <rPr>
        <b/>
        <vertAlign val="subscript"/>
        <sz val="10"/>
        <rFont val="Arial"/>
        <family val="2"/>
      </rPr>
      <t>4</t>
    </r>
    <r>
      <rPr>
        <b/>
        <sz val="10"/>
        <rFont val="Arial"/>
        <family val="2"/>
      </rPr>
      <t>, and then find the present value of the dividends from Year 1 through Year 4.  Use the cost of equity, r</t>
    </r>
    <r>
      <rPr>
        <b/>
        <vertAlign val="subscript"/>
        <sz val="10"/>
        <rFont val="Arial"/>
        <family val="2"/>
      </rPr>
      <t>s</t>
    </r>
    <r>
      <rPr>
        <b/>
        <sz val="10"/>
        <rFont val="Arial"/>
        <family val="2"/>
      </rPr>
      <t>, shown below, as the discount rate.</t>
    </r>
  </si>
  <si>
    <r>
      <t>Use Goal Seek to determine the cost of equity, r</t>
    </r>
    <r>
      <rPr>
        <b/>
        <vertAlign val="subscript"/>
        <sz val="10"/>
        <rFont val="Arial"/>
        <family val="2"/>
      </rPr>
      <t>s</t>
    </r>
    <r>
      <rPr>
        <b/>
        <sz val="10"/>
        <rFont val="Arial"/>
        <family val="2"/>
      </rPr>
      <t>, shown below.  Click Tools (What-If Analysis), Goal Seek and set the value of the Calculated Current Price, cell C186, equal to the actual current stock price of $32 by changing the cost of equity, r</t>
    </r>
    <r>
      <rPr>
        <b/>
        <vertAlign val="subscript"/>
        <sz val="10"/>
        <rFont val="Arial"/>
        <family val="2"/>
      </rPr>
      <t>s</t>
    </r>
    <r>
      <rPr>
        <b/>
        <sz val="10"/>
        <rFont val="Arial"/>
        <family val="2"/>
      </rPr>
      <t>, in cell B194.  Note:  You must begin with a value in cell B194 that is greater than the long-term growth rate of 7%, or the constant growth formula  will not be valid.</t>
    </r>
  </si>
  <si>
    <r>
      <t>r</t>
    </r>
    <r>
      <rPr>
        <b/>
        <vertAlign val="subscript"/>
        <sz val="10"/>
        <rFont val="Arial"/>
        <family val="2"/>
      </rPr>
      <t>s</t>
    </r>
    <r>
      <rPr>
        <b/>
        <sz val="10"/>
        <rFont val="Arial"/>
        <family val="2"/>
      </rPr>
      <t>=</t>
    </r>
  </si>
  <si>
    <r>
      <t>Note that if r</t>
    </r>
    <r>
      <rPr>
        <b/>
        <vertAlign val="subscript"/>
        <sz val="10"/>
        <rFont val="Arial"/>
        <family val="2"/>
      </rPr>
      <t>s</t>
    </r>
    <r>
      <rPr>
        <b/>
        <sz val="10"/>
        <rFont val="Arial"/>
        <family val="2"/>
      </rPr>
      <t xml:space="preserve"> is not equal to 14.87%, then the Calculated Current Price will not be equal to the actual current price of $32.  In other words, 14.87% is the only correct value for r</t>
    </r>
    <r>
      <rPr>
        <b/>
        <vertAlign val="subscript"/>
        <sz val="10"/>
        <rFont val="Arial"/>
        <family val="2"/>
      </rPr>
      <t>s</t>
    </r>
    <r>
      <rPr>
        <b/>
        <sz val="10"/>
        <rFont val="Arial"/>
        <family val="2"/>
      </rPr>
      <t>, given the current stock price, the expected future dividends, and the long-term constant growth rate of 7%.</t>
    </r>
  </si>
  <si>
    <r>
      <t>g.  What is your final estimate for the cost of equity, r</t>
    </r>
    <r>
      <rPr>
        <b/>
        <vertAlign val="subscript"/>
        <sz val="10"/>
        <color indexed="18"/>
        <rFont val="Arial"/>
        <family val="2"/>
      </rPr>
      <t>s</t>
    </r>
    <r>
      <rPr>
        <b/>
        <sz val="10"/>
        <color indexed="18"/>
        <rFont val="Arial"/>
        <family val="2"/>
      </rPr>
      <t>?</t>
    </r>
  </si>
  <si>
    <r>
      <t>CAPM r</t>
    </r>
    <r>
      <rPr>
        <b/>
        <vertAlign val="subscript"/>
        <sz val="10"/>
        <rFont val="Arial"/>
        <family val="2"/>
      </rPr>
      <t>s</t>
    </r>
    <r>
      <rPr>
        <b/>
        <sz val="10"/>
        <rFont val="Arial"/>
        <family val="2"/>
      </rPr>
      <t xml:space="preserve"> =</t>
    </r>
  </si>
  <si>
    <r>
      <t>Constant growth DCF r</t>
    </r>
    <r>
      <rPr>
        <b/>
        <vertAlign val="subscript"/>
        <sz val="10"/>
        <rFont val="Arial"/>
        <family val="2"/>
      </rPr>
      <t>s</t>
    </r>
    <r>
      <rPr>
        <b/>
        <sz val="10"/>
        <rFont val="Arial"/>
        <family val="2"/>
      </rPr>
      <t xml:space="preserve"> =</t>
    </r>
  </si>
  <si>
    <r>
      <t>Bond-yield-plus-judgmental-risk-premium r</t>
    </r>
    <r>
      <rPr>
        <b/>
        <vertAlign val="subscript"/>
        <sz val="10"/>
        <rFont val="Arial"/>
        <family val="2"/>
      </rPr>
      <t>s</t>
    </r>
    <r>
      <rPr>
        <b/>
        <sz val="10"/>
        <rFont val="Arial"/>
        <family val="2"/>
      </rPr>
      <t xml:space="preserve"> =</t>
    </r>
  </si>
  <si>
    <r>
      <t>Average r</t>
    </r>
    <r>
      <rPr>
        <b/>
        <vertAlign val="subscript"/>
        <sz val="10"/>
        <rFont val="Arial"/>
        <family val="2"/>
      </rPr>
      <t>s</t>
    </r>
    <r>
      <rPr>
        <b/>
        <sz val="10"/>
        <rFont val="Arial"/>
        <family val="2"/>
      </rPr>
      <t>=</t>
    </r>
  </si>
  <si>
    <r>
      <t>w</t>
    </r>
    <r>
      <rPr>
        <b/>
        <vertAlign val="subscript"/>
        <sz val="10"/>
        <rFont val="Arial"/>
        <family val="2"/>
      </rPr>
      <t xml:space="preserve">d </t>
    </r>
    <r>
      <rPr>
        <b/>
        <sz val="10"/>
        <rFont val="Arial"/>
        <family val="2"/>
      </rPr>
      <t>=</t>
    </r>
  </si>
  <si>
    <r>
      <t>r</t>
    </r>
    <r>
      <rPr>
        <b/>
        <vertAlign val="subscript"/>
        <sz val="10"/>
        <rFont val="Arial"/>
        <family val="2"/>
      </rPr>
      <t xml:space="preserve">d </t>
    </r>
    <r>
      <rPr>
        <b/>
        <sz val="10"/>
        <rFont val="Arial"/>
        <family val="2"/>
      </rPr>
      <t>=</t>
    </r>
  </si>
  <si>
    <r>
      <t>w</t>
    </r>
    <r>
      <rPr>
        <b/>
        <vertAlign val="subscript"/>
        <sz val="10"/>
        <rFont val="Arial"/>
        <family val="2"/>
      </rPr>
      <t xml:space="preserve">ps </t>
    </r>
    <r>
      <rPr>
        <b/>
        <sz val="10"/>
        <rFont val="Arial"/>
        <family val="2"/>
      </rPr>
      <t>=</t>
    </r>
  </si>
  <si>
    <r>
      <t>w</t>
    </r>
    <r>
      <rPr>
        <b/>
        <vertAlign val="subscript"/>
        <sz val="10"/>
        <rFont val="Arial"/>
        <family val="2"/>
      </rPr>
      <t xml:space="preserve">s </t>
    </r>
    <r>
      <rPr>
        <b/>
        <sz val="10"/>
        <rFont val="Arial"/>
        <family val="2"/>
      </rPr>
      <t>=</t>
    </r>
  </si>
  <si>
    <r>
      <t>(w</t>
    </r>
    <r>
      <rPr>
        <b/>
        <vertAlign val="subscript"/>
        <sz val="10"/>
        <rFont val="Arial"/>
        <family val="2"/>
      </rPr>
      <t>d</t>
    </r>
    <r>
      <rPr>
        <b/>
        <sz val="10"/>
        <rFont val="Arial"/>
        <family val="2"/>
      </rPr>
      <t xml:space="preserve"> × r</t>
    </r>
    <r>
      <rPr>
        <b/>
        <vertAlign val="subscript"/>
        <sz val="10"/>
        <rFont val="Arial"/>
        <family val="2"/>
      </rPr>
      <t>d</t>
    </r>
    <r>
      <rPr>
        <b/>
        <sz val="10"/>
        <rFont val="Arial"/>
        <family val="2"/>
      </rPr>
      <t xml:space="preserve">) </t>
    </r>
  </si>
  <si>
    <t>(1 – T)</t>
  </si>
  <si>
    <r>
      <t>(w</t>
    </r>
    <r>
      <rPr>
        <b/>
        <vertAlign val="subscript"/>
        <sz val="10"/>
        <rFont val="Arial"/>
        <family val="2"/>
      </rPr>
      <t>s</t>
    </r>
    <r>
      <rPr>
        <b/>
        <sz val="10"/>
        <rFont val="Arial"/>
        <family val="2"/>
      </rPr>
      <t xml:space="preserve"> × r</t>
    </r>
    <r>
      <rPr>
        <b/>
        <vertAlign val="subscript"/>
        <sz val="10"/>
        <rFont val="Arial"/>
        <family val="2"/>
      </rPr>
      <t>s</t>
    </r>
    <r>
      <rPr>
        <b/>
        <sz val="10"/>
        <rFont val="Arial"/>
        <family val="2"/>
      </rPr>
      <t>)</t>
    </r>
  </si>
  <si>
    <t>(1 – F)</t>
  </si>
  <si>
    <t xml:space="preserve">(2)  The current price of Harry Davis's 12% coupon, semiannual payment, noncallable bonds with 15 years remaining to maturity is $1,153.72.  Harry Davis does not use short-term interest-bearing debt on a permanent basis.  New bonds would be privately placed with no flotation cost. </t>
  </si>
  <si>
    <t>(3)  The current price of the firm’s 10%, $100 par value, quarterly dividend, perpetual preferred stock is $116.95.  Harry Davis would incur flotation costs equal to 5% of the proceeds on a new issue.</t>
  </si>
  <si>
    <t>b.  What is the market interest rate on Harry Davis's debt and what is the component cost of this debt for WACC purposes?</t>
  </si>
  <si>
    <t xml:space="preserve">     (3.) Harry Davis doesn’t plan to issue new shares of common stock.  Using the CAPM approach, what is Harry Davis's estimated cost of equity?</t>
  </si>
  <si>
    <t>e.  (2.) Suppose the firm has historically earned 15% on equity (ROE) and retained 35% of earnings, and investors expect this situation to continue in the future.  How could you use this information to estimate the future dividend growth rate, and what growth rate would you get?  Is this consistent with the 5% growth rate given earlier?</t>
  </si>
  <si>
    <t>l.  Harry Davis is interested in establishing a new division that will focus primarily on developing new Internet-based projects.  In trying to determine the cost of capital for this new division, you discover that specialized firms involved in similar projects have on average the following characteristics:</t>
  </si>
  <si>
    <t>o.  (1.) Harry Davis estimates that if it issues new common stock, the flotation cost will be 15%.  Harry Davis incorporates the flotation costs into the DCF approach.  What is the estimated cost of newly issued stock, taking into account the flotation cost?</t>
  </si>
  <si>
    <t>(4)  Harry Davis's common stock is currently selling at $50 per share.  Its last dividend (D0) was $3.12, and dividends are expected to grow at a constant rate of 5.8% in the foreseeable future.  Harry Davis's beta is 1.2, the yield on T-bonds is 5.6%, and the market risk premium is estimated to be 6%.  For the own-bond-yield-plus-judgmental-risk-premium approach, the firm uses a 3.2% judgmental risk premium.</t>
  </si>
  <si>
    <r>
      <t>a.  (1.)  What sources of capital should be included when you estimate Harry Davis's weighted average cost of capital (WACC)?</t>
    </r>
    <r>
      <rPr>
        <b/>
        <sz val="10"/>
        <color indexed="8"/>
        <rFont val="Arial"/>
        <family val="2"/>
      </rPr>
      <t xml:space="preserve">  </t>
    </r>
  </si>
  <si>
    <r>
      <t xml:space="preserve">    (2.) Should the component costs be figured on a before-tax or an after-tax basis?</t>
    </r>
    <r>
      <rPr>
        <b/>
        <sz val="10"/>
        <rFont val="Arial"/>
        <family val="2"/>
      </rPr>
      <t xml:space="preserve">  </t>
    </r>
  </si>
  <si>
    <r>
      <t xml:space="preserve">  </t>
    </r>
    <r>
      <rPr>
        <b/>
        <sz val="10"/>
        <color indexed="18"/>
        <rFont val="Arial"/>
        <family val="2"/>
      </rPr>
      <t xml:space="preserve">  (3.) Should the costs be historical (embedded) costs or new (marginal) costs?</t>
    </r>
    <r>
      <rPr>
        <b/>
        <sz val="10"/>
        <rFont val="Arial"/>
        <family val="2"/>
      </rPr>
      <t xml:space="preserve">  </t>
    </r>
  </si>
  <si>
    <t xml:space="preserve">     (2.) Why is there a cost associated with reinvested earnings?  </t>
  </si>
  <si>
    <t>d.  (1.) What are the two primary ways companies raise common equity?</t>
  </si>
  <si>
    <r>
      <t>k.  What procedures are used to determine the risk-adjusted cost of capital for a particular division?  What approaches are used to measure a division’s beta?</t>
    </r>
    <r>
      <rPr>
        <b/>
        <sz val="10"/>
        <color indexed="10"/>
        <rFont val="Arial"/>
        <family val="2"/>
      </rPr>
      <t xml:space="preserve">  </t>
    </r>
  </si>
  <si>
    <t xml:space="preserve">j.  Should the company use the overall, or composite, WACC as the hurdle rate for each of its division’s?  </t>
  </si>
  <si>
    <t xml:space="preserve">i.  What factors influence a company’s WACC?  </t>
  </si>
  <si>
    <t xml:space="preserve">n.  Explain in words why new common stock that is raised externally has a higher percentage cost than equity that is raised internally as retained earnings.  </t>
  </si>
  <si>
    <t xml:space="preserve">m.  What are three types of project risk?  How is each type of risk used? </t>
  </si>
  <si>
    <t xml:space="preserve">p.  What four common mistakes in estimating the WACC should Harry Davis avoid?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</si>
</sst>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
  </numFmts>
  <fonts count="21" x14ac:knownFonts="1">
    <font>
      <sz val="10"/>
      <name val="Arial"/>
    </font>
    <font>
      <sz val="10"/>
      <name val="Arial"/>
      <family val="2"/>
    </font>
    <font>
      <b/>
      <sz val="10"/>
      <name val="Times New Roman"/>
      <family val="1"/>
    </font>
    <font>
      <b/>
      <sz val="12"/>
      <name val="Times New Roman"/>
      <family val="1"/>
    </font>
    <font>
      <b/>
      <sz val="10"/>
      <color indexed="18"/>
      <name val="Times New Roman"/>
      <family val="1"/>
    </font>
    <font>
      <b/>
      <sz val="8"/>
      <color indexed="81"/>
      <name val="Tahoma"/>
      <family val="2"/>
    </font>
    <font>
      <sz val="10"/>
      <color indexed="18"/>
      <name val="Arial"/>
      <family val="2"/>
    </font>
    <font>
      <b/>
      <i/>
      <sz val="10"/>
      <name val="Arial"/>
      <family val="2"/>
    </font>
    <font>
      <b/>
      <sz val="10"/>
      <name val="Arial"/>
      <family val="2"/>
    </font>
    <font>
      <b/>
      <sz val="12"/>
      <color indexed="16"/>
      <name val="Arial"/>
      <family val="2"/>
    </font>
    <font>
      <b/>
      <sz val="12"/>
      <name val="Arial"/>
      <family val="2"/>
    </font>
    <font>
      <b/>
      <sz val="10"/>
      <color indexed="16"/>
      <name val="Arial"/>
      <family val="2"/>
    </font>
    <font>
      <b/>
      <sz val="10"/>
      <color indexed="18"/>
      <name val="Arial"/>
      <family val="2"/>
    </font>
    <font>
      <b/>
      <sz val="10"/>
      <color indexed="8"/>
      <name val="Arial"/>
      <family val="2"/>
    </font>
    <font>
      <b/>
      <sz val="10"/>
      <color indexed="10"/>
      <name val="Arial"/>
      <family val="2"/>
    </font>
    <font>
      <b/>
      <vertAlign val="subscript"/>
      <sz val="10"/>
      <color indexed="16"/>
      <name val="Arial"/>
      <family val="2"/>
    </font>
    <font>
      <b/>
      <sz val="10"/>
      <color indexed="12"/>
      <name val="Arial"/>
      <family val="2"/>
    </font>
    <font>
      <b/>
      <vertAlign val="subscript"/>
      <sz val="10"/>
      <name val="Arial"/>
      <family val="2"/>
    </font>
    <font>
      <sz val="12"/>
      <name val="Arial"/>
      <family val="2"/>
    </font>
    <font>
      <b/>
      <vertAlign val="subscript"/>
      <sz val="10"/>
      <color indexed="18"/>
      <name val="Arial"/>
      <family val="2"/>
    </font>
    <font>
      <b/>
      <sz val="10"/>
      <color indexed="60"/>
      <name val="Arial"/>
      <family val="2"/>
    </font>
  </fonts>
  <fills count="6">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indexed="26"/>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2" fillId="0" borderId="0" xfId="0" applyFont="1" applyFill="1"/>
    <xf numFmtId="0" fontId="3" fillId="0" borderId="0" xfId="0" applyFont="1" applyFill="1"/>
    <xf numFmtId="0" fontId="2" fillId="0" borderId="0" xfId="0" applyFont="1" applyFill="1" applyBorder="1"/>
    <xf numFmtId="0" fontId="4" fillId="0" borderId="0" xfId="0" applyFont="1" applyFill="1"/>
    <xf numFmtId="0" fontId="4" fillId="0" borderId="0" xfId="0" applyFont="1" applyFill="1" applyAlignment="1">
      <alignment wrapText="1"/>
    </xf>
    <xf numFmtId="0" fontId="6" fillId="0" borderId="0" xfId="0" applyFont="1" applyAlignment="1"/>
    <xf numFmtId="0" fontId="7" fillId="0" borderId="0" xfId="0" applyFont="1" applyAlignment="1">
      <alignment wrapText="1"/>
    </xf>
    <xf numFmtId="0" fontId="6" fillId="0" borderId="0" xfId="0" applyFont="1" applyFill="1" applyAlignment="1"/>
    <xf numFmtId="0" fontId="4" fillId="0" borderId="0" xfId="0" applyFont="1" applyFill="1" applyAlignment="1">
      <alignment wrapText="1"/>
    </xf>
    <xf numFmtId="0" fontId="8" fillId="0" borderId="0" xfId="0" applyFont="1" applyFill="1"/>
    <xf numFmtId="22" fontId="8" fillId="0" borderId="0" xfId="0" applyNumberFormat="1" applyFont="1" applyFill="1"/>
    <xf numFmtId="14" fontId="8" fillId="0" borderId="0" xfId="0" quotePrefix="1" applyNumberFormat="1" applyFont="1" applyFill="1"/>
    <xf numFmtId="0" fontId="10" fillId="0" borderId="0" xfId="0" applyFont="1" applyFill="1"/>
    <xf numFmtId="0" fontId="11" fillId="0" borderId="0" xfId="0" applyFont="1" applyFill="1"/>
    <xf numFmtId="0" fontId="12" fillId="0" borderId="0" xfId="0" applyFont="1" applyFill="1"/>
    <xf numFmtId="0" fontId="13" fillId="0" borderId="0" xfId="0" applyFont="1" applyFill="1" applyAlignment="1">
      <alignment wrapText="1"/>
    </xf>
    <xf numFmtId="0" fontId="1" fillId="0" borderId="0" xfId="0" applyFont="1" applyAlignment="1">
      <alignment wrapText="1"/>
    </xf>
    <xf numFmtId="0" fontId="1" fillId="0" borderId="0" xfId="0" applyFont="1" applyAlignment="1"/>
    <xf numFmtId="0" fontId="16" fillId="0" borderId="0" xfId="0" applyFont="1" applyFill="1"/>
    <xf numFmtId="40" fontId="16" fillId="0" borderId="0" xfId="0" applyNumberFormat="1" applyFont="1" applyFill="1"/>
    <xf numFmtId="0" fontId="8" fillId="0" borderId="0" xfId="0" applyFont="1" applyFill="1" applyAlignment="1">
      <alignment horizontal="center"/>
    </xf>
    <xf numFmtId="9" fontId="16" fillId="2" borderId="3" xfId="0" applyNumberFormat="1" applyFont="1" applyFill="1" applyBorder="1"/>
    <xf numFmtId="9" fontId="16" fillId="0" borderId="0" xfId="2" applyFont="1" applyFill="1"/>
    <xf numFmtId="0" fontId="8" fillId="0" borderId="0" xfId="0" applyFont="1" applyFill="1" applyBorder="1" applyAlignment="1">
      <alignment horizontal="right"/>
    </xf>
    <xf numFmtId="9" fontId="8" fillId="0" borderId="0" xfId="2" applyFont="1" applyFill="1" applyAlignment="1">
      <alignment horizontal="center"/>
    </xf>
    <xf numFmtId="9" fontId="16" fillId="0" borderId="0" xfId="2" applyFont="1" applyFill="1" applyAlignment="1">
      <alignment horizontal="center"/>
    </xf>
    <xf numFmtId="9" fontId="8" fillId="0" borderId="0" xfId="2" applyFont="1" applyFill="1"/>
    <xf numFmtId="0" fontId="8" fillId="2" borderId="1" xfId="0" applyFont="1" applyFill="1" applyBorder="1" applyAlignment="1">
      <alignment horizontal="right"/>
    </xf>
    <xf numFmtId="165" fontId="16" fillId="2" borderId="2" xfId="2" applyNumberFormat="1" applyFont="1" applyFill="1" applyBorder="1" applyAlignment="1">
      <alignment horizontal="center"/>
    </xf>
    <xf numFmtId="165" fontId="14" fillId="0" borderId="0" xfId="2" applyNumberFormat="1" applyFont="1" applyFill="1" applyBorder="1" applyAlignment="1">
      <alignment horizontal="center"/>
    </xf>
    <xf numFmtId="0" fontId="8" fillId="0" borderId="0" xfId="0" applyFont="1" applyFill="1" applyBorder="1"/>
    <xf numFmtId="0" fontId="14" fillId="0" borderId="0" xfId="0" applyFont="1" applyFill="1" applyBorder="1"/>
    <xf numFmtId="164" fontId="16" fillId="0" borderId="0" xfId="0" applyNumberFormat="1" applyFont="1" applyFill="1"/>
    <xf numFmtId="164" fontId="16" fillId="0" borderId="0" xfId="0" applyNumberFormat="1" applyFont="1" applyFill="1" applyAlignment="1">
      <alignment horizontal="center"/>
    </xf>
    <xf numFmtId="9" fontId="16" fillId="0" borderId="0" xfId="0" applyNumberFormat="1" applyFont="1" applyFill="1"/>
    <xf numFmtId="9" fontId="16" fillId="0" borderId="0" xfId="0" applyNumberFormat="1" applyFont="1" applyFill="1" applyAlignment="1">
      <alignment horizontal="center"/>
    </xf>
    <xf numFmtId="0" fontId="16" fillId="0" borderId="0" xfId="0" applyFont="1" applyFill="1" applyAlignment="1">
      <alignment horizontal="center"/>
    </xf>
    <xf numFmtId="10" fontId="16" fillId="2" borderId="3" xfId="2" applyNumberFormat="1" applyFont="1" applyFill="1" applyBorder="1" applyAlignment="1">
      <alignment horizontal="center"/>
    </xf>
    <xf numFmtId="10" fontId="14" fillId="0" borderId="0" xfId="2" applyNumberFormat="1" applyFont="1" applyFill="1" applyBorder="1"/>
    <xf numFmtId="0" fontId="8" fillId="0" borderId="0" xfId="0" applyFont="1" applyFill="1" applyBorder="1" applyAlignment="1">
      <alignment horizontal="center"/>
    </xf>
    <xf numFmtId="2" fontId="8" fillId="0" borderId="0" xfId="0" applyNumberFormat="1" applyFont="1" applyFill="1" applyAlignment="1">
      <alignment horizontal="center"/>
    </xf>
    <xf numFmtId="165" fontId="16" fillId="2" borderId="3" xfId="2" applyNumberFormat="1" applyFont="1" applyFill="1" applyBorder="1" applyAlignment="1">
      <alignment horizontal="center"/>
    </xf>
    <xf numFmtId="10" fontId="16" fillId="3" borderId="3" xfId="0" applyNumberFormat="1" applyFont="1" applyFill="1" applyBorder="1"/>
    <xf numFmtId="0" fontId="11" fillId="0" borderId="0" xfId="0" applyFont="1" applyFill="1" applyAlignment="1">
      <alignment horizontal="center"/>
    </xf>
    <xf numFmtId="10" fontId="11" fillId="0" borderId="0" xfId="2" applyNumberFormat="1" applyFont="1" applyFill="1" applyBorder="1"/>
    <xf numFmtId="165" fontId="16" fillId="0" borderId="0" xfId="2" applyNumberFormat="1" applyFont="1" applyFill="1"/>
    <xf numFmtId="0" fontId="8" fillId="0" borderId="0" xfId="0" applyFont="1" applyFill="1" applyAlignment="1">
      <alignment horizontal="right"/>
    </xf>
    <xf numFmtId="165" fontId="16" fillId="0" borderId="0" xfId="0" applyNumberFormat="1" applyFont="1" applyFill="1" applyAlignment="1">
      <alignment horizontal="center"/>
    </xf>
    <xf numFmtId="10" fontId="16" fillId="2" borderId="2" xfId="2" applyNumberFormat="1" applyFont="1" applyFill="1" applyBorder="1" applyAlignment="1">
      <alignment horizontal="center"/>
    </xf>
    <xf numFmtId="9" fontId="8" fillId="0" borderId="0" xfId="0" applyNumberFormat="1" applyFont="1" applyFill="1" applyAlignment="1">
      <alignment horizontal="center"/>
    </xf>
    <xf numFmtId="0" fontId="12" fillId="0" borderId="0" xfId="0" applyFont="1" applyFill="1" applyAlignment="1">
      <alignment horizontal="left" wrapText="1"/>
    </xf>
    <xf numFmtId="0" fontId="8" fillId="0" borderId="0" xfId="0" applyFont="1" applyFill="1" applyAlignment="1">
      <alignment horizontal="left" wrapText="1"/>
    </xf>
    <xf numFmtId="164" fontId="16" fillId="0" borderId="0" xfId="2" applyNumberFormat="1" applyFont="1" applyFill="1"/>
    <xf numFmtId="0" fontId="18" fillId="0" borderId="0" xfId="0" applyFont="1" applyAlignment="1">
      <alignment horizontal="center"/>
    </xf>
    <xf numFmtId="10" fontId="16" fillId="0" borderId="0" xfId="0" applyNumberFormat="1" applyFont="1" applyFill="1" applyAlignment="1">
      <alignment horizontal="center"/>
    </xf>
    <xf numFmtId="10" fontId="16" fillId="2" borderId="2" xfId="2" applyNumberFormat="1" applyFont="1" applyFill="1" applyBorder="1"/>
    <xf numFmtId="0" fontId="11" fillId="4" borderId="4" xfId="0" applyFont="1" applyFill="1" applyBorder="1"/>
    <xf numFmtId="9" fontId="16" fillId="4" borderId="5" xfId="2" applyFont="1" applyFill="1" applyBorder="1"/>
    <xf numFmtId="0" fontId="8" fillId="4" borderId="5" xfId="0" applyFont="1" applyFill="1" applyBorder="1"/>
    <xf numFmtId="0" fontId="8" fillId="4" borderId="6" xfId="0" applyFont="1" applyFill="1" applyBorder="1"/>
    <xf numFmtId="0" fontId="1" fillId="4" borderId="7" xfId="0" applyFont="1" applyFill="1" applyBorder="1" applyAlignment="1">
      <alignment wrapText="1"/>
    </xf>
    <xf numFmtId="0" fontId="1" fillId="4" borderId="0" xfId="0" applyFont="1" applyFill="1" applyBorder="1" applyAlignment="1">
      <alignment wrapText="1"/>
    </xf>
    <xf numFmtId="0" fontId="1" fillId="4" borderId="8" xfId="0" applyFont="1" applyFill="1" applyBorder="1" applyAlignment="1">
      <alignment wrapText="1"/>
    </xf>
    <xf numFmtId="0" fontId="11" fillId="4" borderId="7" xfId="0" applyFont="1" applyFill="1" applyBorder="1"/>
    <xf numFmtId="9" fontId="16" fillId="4" borderId="0" xfId="2" applyFont="1" applyFill="1" applyBorder="1"/>
    <xf numFmtId="0" fontId="8" fillId="4" borderId="0" xfId="0" applyFont="1" applyFill="1" applyBorder="1"/>
    <xf numFmtId="0" fontId="8" fillId="4" borderId="8" xfId="0" applyFont="1" applyFill="1" applyBorder="1"/>
    <xf numFmtId="0" fontId="8" fillId="4" borderId="7" xfId="0" applyFont="1" applyFill="1" applyBorder="1"/>
    <xf numFmtId="8" fontId="8" fillId="4" borderId="0" xfId="0" applyNumberFormat="1" applyFont="1" applyFill="1" applyBorder="1"/>
    <xf numFmtId="0" fontId="16" fillId="4" borderId="0" xfId="0" applyFont="1" applyFill="1" applyBorder="1"/>
    <xf numFmtId="9" fontId="16" fillId="4" borderId="0" xfId="0" applyNumberFormat="1" applyFont="1" applyFill="1" applyBorder="1"/>
    <xf numFmtId="164" fontId="16" fillId="4" borderId="0" xfId="0" applyNumberFormat="1" applyFont="1" applyFill="1" applyBorder="1"/>
    <xf numFmtId="2" fontId="16" fillId="4" borderId="0" xfId="0" applyNumberFormat="1" applyFont="1" applyFill="1" applyBorder="1"/>
    <xf numFmtId="0" fontId="8" fillId="4" borderId="0" xfId="0" applyFont="1" applyFill="1" applyBorder="1" applyAlignment="1">
      <alignment horizontal="right"/>
    </xf>
    <xf numFmtId="8" fontId="16" fillId="2" borderId="3" xfId="0" applyNumberFormat="1" applyFont="1" applyFill="1" applyBorder="1"/>
    <xf numFmtId="10" fontId="16" fillId="2" borderId="3" xfId="2" applyNumberFormat="1" applyFont="1" applyFill="1" applyBorder="1"/>
    <xf numFmtId="0" fontId="8" fillId="0" borderId="0" xfId="0" applyFont="1" applyFill="1" applyAlignment="1">
      <alignment vertical="center" wrapText="1"/>
    </xf>
    <xf numFmtId="165" fontId="16" fillId="0" borderId="0" xfId="2" applyNumberFormat="1" applyFont="1" applyFill="1" applyAlignment="1">
      <alignment horizontal="center"/>
    </xf>
    <xf numFmtId="165" fontId="16" fillId="0" borderId="0" xfId="0" quotePrefix="1" applyNumberFormat="1" applyFont="1" applyFill="1" applyAlignment="1">
      <alignment horizontal="center"/>
    </xf>
    <xf numFmtId="165" fontId="16" fillId="2" borderId="2" xfId="2" applyNumberFormat="1" applyFont="1" applyFill="1" applyBorder="1"/>
    <xf numFmtId="0" fontId="12" fillId="0" borderId="0" xfId="0" applyFont="1" applyFill="1" applyAlignment="1">
      <alignment wrapText="1"/>
    </xf>
    <xf numFmtId="0" fontId="20" fillId="0" borderId="0" xfId="0" applyFont="1" applyFill="1" applyAlignment="1">
      <alignment horizontal="center"/>
    </xf>
    <xf numFmtId="165" fontId="8" fillId="0" borderId="0" xfId="0" applyNumberFormat="1" applyFont="1" applyFill="1"/>
    <xf numFmtId="0" fontId="8" fillId="0" borderId="0" xfId="0" applyFont="1" applyFill="1" applyAlignment="1">
      <alignment horizontal="left"/>
    </xf>
    <xf numFmtId="0" fontId="13" fillId="2" borderId="1" xfId="0" applyFont="1" applyFill="1" applyBorder="1" applyAlignment="1">
      <alignment horizontal="center"/>
    </xf>
    <xf numFmtId="10" fontId="16" fillId="2" borderId="2" xfId="0" applyNumberFormat="1" applyFont="1" applyFill="1" applyBorder="1" applyAlignment="1">
      <alignment horizontal="center"/>
    </xf>
    <xf numFmtId="0" fontId="12" fillId="0" borderId="0" xfId="0" applyFont="1" applyFill="1" applyAlignment="1">
      <alignment horizontal="left"/>
    </xf>
    <xf numFmtId="0" fontId="8" fillId="2" borderId="1" xfId="0" applyFont="1" applyFill="1" applyBorder="1" applyAlignment="1">
      <alignment horizontal="center"/>
    </xf>
    <xf numFmtId="165" fontId="16" fillId="2" borderId="3" xfId="0" applyNumberFormat="1" applyFont="1" applyFill="1" applyBorder="1" applyAlignment="1">
      <alignment horizontal="center"/>
    </xf>
    <xf numFmtId="10" fontId="16" fillId="0" borderId="0" xfId="0" applyNumberFormat="1" applyFont="1" applyFill="1"/>
    <xf numFmtId="9" fontId="16" fillId="0" borderId="0" xfId="0" applyNumberFormat="1" applyFont="1" applyFill="1" applyAlignment="1">
      <alignment horizontal="center" wrapText="1"/>
    </xf>
    <xf numFmtId="164" fontId="16" fillId="0" borderId="0" xfId="0" applyNumberFormat="1" applyFont="1" applyFill="1" applyAlignment="1">
      <alignment horizontal="center" wrapText="1"/>
    </xf>
    <xf numFmtId="0" fontId="12" fillId="0" borderId="0" xfId="0" applyFont="1" applyFill="1" applyAlignment="1">
      <alignment horizontal="center" wrapText="1"/>
    </xf>
    <xf numFmtId="8" fontId="16" fillId="0" borderId="0" xfId="0" applyNumberFormat="1" applyFont="1" applyFill="1" applyAlignment="1">
      <alignment horizontal="center" wrapText="1"/>
    </xf>
    <xf numFmtId="7" fontId="16" fillId="2" borderId="2" xfId="1" applyNumberFormat="1" applyFont="1" applyFill="1" applyBorder="1" applyAlignment="1">
      <alignment horizontal="center"/>
    </xf>
    <xf numFmtId="6" fontId="16" fillId="0" borderId="0" xfId="0" applyNumberFormat="1" applyFont="1" applyFill="1" applyAlignment="1">
      <alignment horizontal="center" wrapText="1"/>
    </xf>
    <xf numFmtId="5" fontId="16" fillId="2" borderId="2" xfId="1" applyNumberFormat="1" applyFont="1" applyFill="1" applyBorder="1" applyAlignment="1">
      <alignment horizontal="center"/>
    </xf>
    <xf numFmtId="0" fontId="16" fillId="0" borderId="0" xfId="0" applyFont="1" applyFill="1" applyAlignment="1">
      <alignment horizontal="right"/>
    </xf>
    <xf numFmtId="0" fontId="8" fillId="5" borderId="7" xfId="0" applyFont="1" applyFill="1" applyBorder="1"/>
    <xf numFmtId="10" fontId="16" fillId="5" borderId="0" xfId="2" applyNumberFormat="1" applyFont="1" applyFill="1" applyBorder="1"/>
    <xf numFmtId="0" fontId="8" fillId="0" borderId="0" xfId="0" applyFont="1" applyFill="1" applyAlignment="1">
      <alignment horizontal="left" wrapText="1"/>
    </xf>
    <xf numFmtId="0" fontId="1" fillId="0" borderId="0" xfId="0" applyFont="1" applyAlignment="1">
      <alignment wrapText="1"/>
    </xf>
    <xf numFmtId="0" fontId="8" fillId="4" borderId="0" xfId="0" applyFont="1" applyFill="1" applyBorder="1" applyAlignment="1">
      <alignment horizontal="left" wrapText="1"/>
    </xf>
    <xf numFmtId="0" fontId="8" fillId="4" borderId="8" xfId="0" applyFont="1" applyFill="1" applyBorder="1" applyAlignment="1">
      <alignment horizontal="left" wrapText="1"/>
    </xf>
    <xf numFmtId="0" fontId="13" fillId="0" borderId="0" xfId="0" applyFont="1" applyFill="1" applyAlignment="1">
      <alignment horizontal="center"/>
    </xf>
    <xf numFmtId="0" fontId="12" fillId="0" borderId="0" xfId="0" applyFont="1" applyFill="1" applyAlignment="1">
      <alignment horizontal="left"/>
    </xf>
    <xf numFmtId="0" fontId="8" fillId="4" borderId="7" xfId="0" applyFont="1" applyFill="1" applyBorder="1" applyAlignment="1">
      <alignment horizontal="left" wrapText="1"/>
    </xf>
    <xf numFmtId="0" fontId="1" fillId="4" borderId="0" xfId="0" applyFont="1" applyFill="1" applyBorder="1" applyAlignment="1">
      <alignment wrapText="1"/>
    </xf>
    <xf numFmtId="0" fontId="1" fillId="4" borderId="8" xfId="0" applyFont="1" applyFill="1" applyBorder="1" applyAlignment="1">
      <alignment wrapText="1"/>
    </xf>
    <xf numFmtId="0" fontId="1" fillId="4" borderId="7" xfId="0" applyFont="1" applyFill="1" applyBorder="1" applyAlignment="1">
      <alignment wrapText="1"/>
    </xf>
    <xf numFmtId="0" fontId="12" fillId="0" borderId="0" xfId="0" applyFont="1" applyFill="1" applyAlignment="1">
      <alignment wrapText="1"/>
    </xf>
    <xf numFmtId="0" fontId="6" fillId="0" borderId="0" xfId="0" applyFont="1" applyAlignment="1">
      <alignment wrapText="1"/>
    </xf>
    <xf numFmtId="0" fontId="8" fillId="0" borderId="0" xfId="0" applyFont="1" applyFill="1" applyAlignment="1">
      <alignment horizontal="center" vertical="center" wrapText="1"/>
    </xf>
    <xf numFmtId="0" fontId="8" fillId="0" borderId="0" xfId="0" applyFont="1" applyFill="1" applyAlignment="1">
      <alignment wrapText="1"/>
    </xf>
    <xf numFmtId="0" fontId="8" fillId="0" borderId="0" xfId="0" applyFont="1" applyFill="1" applyAlignment="1">
      <alignment horizontal="left"/>
    </xf>
    <xf numFmtId="0" fontId="12" fillId="0" borderId="0" xfId="0" applyFont="1" applyFill="1" applyAlignment="1">
      <alignment horizontal="left" wrapText="1"/>
    </xf>
    <xf numFmtId="0" fontId="9" fillId="0" borderId="0" xfId="0" applyFont="1" applyFill="1" applyAlignment="1">
      <alignment horizontal="center"/>
    </xf>
    <xf numFmtId="0" fontId="12" fillId="0" borderId="0" xfId="0" applyFont="1" applyFill="1" applyBorder="1" applyAlignment="1">
      <alignment horizontal="left" wrapText="1"/>
    </xf>
    <xf numFmtId="0" fontId="6" fillId="0" borderId="0" xfId="0" applyFont="1" applyAlignment="1">
      <alignment horizontal="left" wrapText="1"/>
    </xf>
    <xf numFmtId="0" fontId="1" fillId="4" borderId="9" xfId="0" applyFont="1" applyFill="1" applyBorder="1" applyAlignment="1">
      <alignment wrapText="1"/>
    </xf>
    <xf numFmtId="0" fontId="1" fillId="4" borderId="10" xfId="0" applyFont="1" applyFill="1" applyBorder="1" applyAlignment="1">
      <alignment wrapText="1"/>
    </xf>
    <xf numFmtId="0" fontId="1" fillId="4" borderId="11" xfId="0" applyFont="1" applyFill="1" applyBorder="1" applyAlignment="1">
      <alignment wrapText="1"/>
    </xf>
    <xf numFmtId="0" fontId="8" fillId="0" borderId="0" xfId="0" applyFont="1" applyFill="1" applyAlignment="1">
      <alignment horizontal="right"/>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19050</xdr:colOff>
      <xdr:row>346</xdr:row>
      <xdr:rowOff>85725</xdr:rowOff>
    </xdr:from>
    <xdr:to>
      <xdr:col>5</xdr:col>
      <xdr:colOff>647700</xdr:colOff>
      <xdr:row>346</xdr:row>
      <xdr:rowOff>85725</xdr:rowOff>
    </xdr:to>
    <xdr:sp macro="" textlink="">
      <xdr:nvSpPr>
        <xdr:cNvPr id="1152" name="Line 9"/>
        <xdr:cNvSpPr>
          <a:spLocks noChangeShapeType="1"/>
        </xdr:cNvSpPr>
      </xdr:nvSpPr>
      <xdr:spPr bwMode="auto">
        <a:xfrm>
          <a:off x="4095750" y="57531000"/>
          <a:ext cx="62865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3"/>
  <sheetViews>
    <sheetView tabSelected="1" topLeftCell="A340" zoomScaleNormal="100" zoomScaleSheetLayoutView="100" workbookViewId="0">
      <selection activeCell="A352" sqref="A352:I353"/>
    </sheetView>
  </sheetViews>
  <sheetFormatPr defaultColWidth="12.7109375" defaultRowHeight="12.75" x14ac:dyDescent="0.2"/>
  <cols>
    <col min="1" max="1" width="12.28515625" style="1" customWidth="1"/>
    <col min="2" max="2" width="13.5703125" style="1" customWidth="1"/>
    <col min="3" max="3" width="11.7109375" style="1" customWidth="1"/>
    <col min="4" max="4" width="12" style="1" customWidth="1"/>
    <col min="5" max="5" width="11.5703125" style="1" customWidth="1"/>
    <col min="6" max="6" width="9.7109375" style="1" customWidth="1"/>
    <col min="7" max="7" width="10.5703125" style="1" customWidth="1"/>
    <col min="8" max="8" width="9.7109375" style="1" customWidth="1"/>
    <col min="9" max="9" width="11.140625" style="1" customWidth="1"/>
    <col min="10" max="10" width="3.140625" style="1" customWidth="1"/>
    <col min="11" max="16384" width="12.7109375" style="1"/>
  </cols>
  <sheetData>
    <row r="1" spans="1:10" x14ac:dyDescent="0.2">
      <c r="A1" s="10"/>
      <c r="B1" s="10"/>
      <c r="C1" s="10"/>
      <c r="D1" s="11"/>
      <c r="E1" s="10"/>
      <c r="F1" s="10"/>
      <c r="G1" s="10"/>
      <c r="H1" s="10"/>
      <c r="I1" s="12">
        <v>40940</v>
      </c>
    </row>
    <row r="2" spans="1:10" x14ac:dyDescent="0.2">
      <c r="A2" s="10"/>
      <c r="B2" s="10"/>
      <c r="C2" s="10"/>
      <c r="D2" s="10"/>
      <c r="E2" s="10"/>
      <c r="F2" s="10"/>
      <c r="G2" s="10"/>
      <c r="H2" s="10"/>
      <c r="I2" s="10"/>
    </row>
    <row r="3" spans="1:10" s="2" customFormat="1" ht="15.75" x14ac:dyDescent="0.25">
      <c r="A3" s="117" t="s">
        <v>112</v>
      </c>
      <c r="B3" s="117"/>
      <c r="C3" s="117"/>
      <c r="D3" s="117"/>
      <c r="E3" s="117"/>
      <c r="F3" s="117"/>
      <c r="G3" s="117"/>
      <c r="H3" s="13"/>
      <c r="I3" s="13"/>
    </row>
    <row r="4" spans="1:10" x14ac:dyDescent="0.2">
      <c r="A4" s="10"/>
      <c r="B4" s="10"/>
      <c r="C4" s="10"/>
      <c r="D4" s="10"/>
      <c r="E4" s="10"/>
      <c r="F4" s="10"/>
      <c r="G4" s="10"/>
      <c r="H4" s="10"/>
      <c r="I4" s="10"/>
    </row>
    <row r="5" spans="1:10" x14ac:dyDescent="0.2">
      <c r="A5" s="14" t="s">
        <v>51</v>
      </c>
      <c r="B5" s="10"/>
      <c r="C5" s="10"/>
      <c r="D5" s="10"/>
      <c r="E5" s="10"/>
      <c r="F5" s="10"/>
      <c r="G5" s="10"/>
      <c r="H5" s="10"/>
      <c r="I5" s="10"/>
    </row>
    <row r="6" spans="1:10" ht="12.75" customHeight="1" x14ac:dyDescent="0.2">
      <c r="A6" s="116" t="s">
        <v>73</v>
      </c>
      <c r="B6" s="116"/>
      <c r="C6" s="116"/>
      <c r="D6" s="116"/>
      <c r="E6" s="116"/>
      <c r="F6" s="116"/>
      <c r="G6" s="116"/>
      <c r="H6" s="116"/>
      <c r="I6" s="116"/>
      <c r="J6" s="5"/>
    </row>
    <row r="7" spans="1:10" ht="12.75" customHeight="1" x14ac:dyDescent="0.2">
      <c r="A7" s="116"/>
      <c r="B7" s="116"/>
      <c r="C7" s="116"/>
      <c r="D7" s="116"/>
      <c r="E7" s="116"/>
      <c r="F7" s="116"/>
      <c r="G7" s="116"/>
      <c r="H7" s="116"/>
      <c r="I7" s="116"/>
      <c r="J7" s="9"/>
    </row>
    <row r="8" spans="1:10" x14ac:dyDescent="0.2">
      <c r="A8" s="116"/>
      <c r="B8" s="116"/>
      <c r="C8" s="116"/>
      <c r="D8" s="116"/>
      <c r="E8" s="116"/>
      <c r="F8" s="116"/>
      <c r="G8" s="116"/>
      <c r="H8" s="116"/>
      <c r="I8" s="116"/>
      <c r="J8" s="5"/>
    </row>
    <row r="9" spans="1:10" x14ac:dyDescent="0.2">
      <c r="A9" s="116"/>
      <c r="B9" s="116"/>
      <c r="C9" s="116"/>
      <c r="D9" s="116"/>
      <c r="E9" s="116"/>
      <c r="F9" s="116"/>
      <c r="G9" s="116"/>
      <c r="H9" s="116"/>
      <c r="I9" s="116"/>
      <c r="J9" s="5"/>
    </row>
    <row r="10" spans="1:10" x14ac:dyDescent="0.2">
      <c r="A10" s="116"/>
      <c r="B10" s="116"/>
      <c r="C10" s="116"/>
      <c r="D10" s="116"/>
      <c r="E10" s="116"/>
      <c r="F10" s="116"/>
      <c r="G10" s="116"/>
      <c r="H10" s="116"/>
      <c r="I10" s="116"/>
      <c r="J10" s="5"/>
    </row>
    <row r="11" spans="1:10" x14ac:dyDescent="0.2">
      <c r="A11" s="116"/>
      <c r="B11" s="116"/>
      <c r="C11" s="116"/>
      <c r="D11" s="116"/>
      <c r="E11" s="116"/>
      <c r="F11" s="116"/>
      <c r="G11" s="116"/>
      <c r="H11" s="116"/>
      <c r="I11" s="116"/>
      <c r="J11" s="5"/>
    </row>
    <row r="12" spans="1:10" x14ac:dyDescent="0.2">
      <c r="A12" s="111" t="s">
        <v>72</v>
      </c>
      <c r="B12" s="112"/>
      <c r="C12" s="112"/>
      <c r="D12" s="112"/>
      <c r="E12" s="112"/>
      <c r="F12" s="112"/>
      <c r="G12" s="112"/>
      <c r="H12" s="112"/>
      <c r="I12" s="112"/>
    </row>
    <row r="13" spans="1:10" x14ac:dyDescent="0.2">
      <c r="A13" s="111" t="s">
        <v>164</v>
      </c>
      <c r="B13" s="112"/>
      <c r="C13" s="112"/>
      <c r="D13" s="112"/>
      <c r="E13" s="112"/>
      <c r="F13" s="112"/>
      <c r="G13" s="112"/>
      <c r="H13" s="112"/>
      <c r="I13" s="112"/>
    </row>
    <row r="14" spans="1:10" x14ac:dyDescent="0.2">
      <c r="A14" s="111"/>
      <c r="B14" s="112"/>
      <c r="C14" s="112"/>
      <c r="D14" s="112"/>
      <c r="E14" s="112"/>
      <c r="F14" s="112"/>
      <c r="G14" s="112"/>
      <c r="H14" s="112"/>
      <c r="I14" s="112"/>
    </row>
    <row r="15" spans="1:10" x14ac:dyDescent="0.2">
      <c r="A15" s="112"/>
      <c r="B15" s="112"/>
      <c r="C15" s="112"/>
      <c r="D15" s="112"/>
      <c r="E15" s="112"/>
      <c r="F15" s="112"/>
      <c r="G15" s="112"/>
      <c r="H15" s="112"/>
      <c r="I15" s="112"/>
    </row>
    <row r="16" spans="1:10" x14ac:dyDescent="0.2">
      <c r="A16" s="111" t="s">
        <v>165</v>
      </c>
      <c r="B16" s="112"/>
      <c r="C16" s="112"/>
      <c r="D16" s="112"/>
      <c r="E16" s="112"/>
      <c r="F16" s="112"/>
      <c r="G16" s="112"/>
      <c r="H16" s="112"/>
      <c r="I16" s="112"/>
    </row>
    <row r="17" spans="1:10" x14ac:dyDescent="0.2">
      <c r="A17" s="112"/>
      <c r="B17" s="112"/>
      <c r="C17" s="112"/>
      <c r="D17" s="112"/>
      <c r="E17" s="112"/>
      <c r="F17" s="112"/>
      <c r="G17" s="112"/>
      <c r="H17" s="112"/>
      <c r="I17" s="112"/>
    </row>
    <row r="18" spans="1:10" ht="16.149999999999999" customHeight="1" x14ac:dyDescent="0.2">
      <c r="A18" s="116" t="s">
        <v>171</v>
      </c>
      <c r="B18" s="116"/>
      <c r="C18" s="116"/>
      <c r="D18" s="116"/>
      <c r="E18" s="116"/>
      <c r="F18" s="116"/>
      <c r="G18" s="116"/>
      <c r="H18" s="116"/>
      <c r="I18" s="116"/>
      <c r="J18" s="5"/>
    </row>
    <row r="19" spans="1:10" ht="37.5" customHeight="1" x14ac:dyDescent="0.2">
      <c r="A19" s="116"/>
      <c r="B19" s="116"/>
      <c r="C19" s="116"/>
      <c r="D19" s="116"/>
      <c r="E19" s="116"/>
      <c r="F19" s="116"/>
      <c r="G19" s="116"/>
      <c r="H19" s="116"/>
      <c r="I19" s="116"/>
      <c r="J19" s="5"/>
    </row>
    <row r="20" spans="1:10" ht="12.75" customHeight="1" x14ac:dyDescent="0.2">
      <c r="A20" s="116" t="s">
        <v>74</v>
      </c>
      <c r="B20" s="116"/>
      <c r="C20" s="116"/>
      <c r="D20" s="116"/>
      <c r="E20" s="116"/>
      <c r="F20" s="116"/>
      <c r="G20" s="116"/>
      <c r="H20" s="116"/>
      <c r="I20" s="116"/>
    </row>
    <row r="21" spans="1:10" x14ac:dyDescent="0.2">
      <c r="A21" s="15"/>
      <c r="B21" s="15"/>
      <c r="C21" s="15"/>
      <c r="D21" s="15"/>
      <c r="E21" s="15"/>
      <c r="F21" s="15"/>
      <c r="G21" s="15"/>
      <c r="H21" s="15"/>
      <c r="I21" s="15"/>
    </row>
    <row r="22" spans="1:10" x14ac:dyDescent="0.2">
      <c r="A22" s="111" t="s">
        <v>75</v>
      </c>
      <c r="B22" s="112"/>
      <c r="C22" s="112"/>
      <c r="D22" s="112"/>
      <c r="E22" s="112"/>
      <c r="F22" s="112"/>
      <c r="G22" s="112"/>
      <c r="H22" s="112"/>
      <c r="I22" s="112"/>
    </row>
    <row r="23" spans="1:10" x14ac:dyDescent="0.2">
      <c r="A23" s="16"/>
      <c r="B23" s="17"/>
      <c r="C23" s="17"/>
      <c r="D23" s="17"/>
      <c r="E23" s="17"/>
      <c r="F23" s="17"/>
      <c r="G23" s="17"/>
      <c r="H23" s="17"/>
      <c r="I23" s="17"/>
    </row>
    <row r="24" spans="1:10" x14ac:dyDescent="0.2">
      <c r="A24" s="111" t="s">
        <v>172</v>
      </c>
      <c r="B24" s="102"/>
      <c r="C24" s="102"/>
      <c r="D24" s="102"/>
      <c r="E24" s="102"/>
      <c r="F24" s="102"/>
      <c r="G24" s="102"/>
      <c r="H24" s="102"/>
      <c r="I24" s="102"/>
    </row>
    <row r="25" spans="1:10" x14ac:dyDescent="0.2">
      <c r="A25" s="102"/>
      <c r="B25" s="102"/>
      <c r="C25" s="102"/>
      <c r="D25" s="102"/>
      <c r="E25" s="102"/>
      <c r="F25" s="102"/>
      <c r="G25" s="102"/>
      <c r="H25" s="102"/>
      <c r="I25" s="102"/>
    </row>
    <row r="26" spans="1:10" x14ac:dyDescent="0.2">
      <c r="A26" s="17"/>
      <c r="B26" s="17"/>
      <c r="C26" s="17"/>
      <c r="D26" s="17"/>
      <c r="E26" s="17"/>
      <c r="F26" s="17"/>
      <c r="G26" s="17"/>
      <c r="H26" s="17"/>
      <c r="I26" s="17"/>
    </row>
    <row r="27" spans="1:10" ht="12.75" customHeight="1" x14ac:dyDescent="0.2">
      <c r="A27" s="116" t="s">
        <v>173</v>
      </c>
      <c r="B27" s="116"/>
      <c r="C27" s="116"/>
      <c r="D27" s="116"/>
      <c r="E27" s="116"/>
      <c r="F27" s="116"/>
      <c r="G27" s="116"/>
      <c r="H27" s="116"/>
      <c r="I27" s="116"/>
    </row>
    <row r="28" spans="1:10" x14ac:dyDescent="0.2">
      <c r="A28" s="17"/>
      <c r="B28" s="17"/>
      <c r="C28" s="17"/>
      <c r="D28" s="17"/>
      <c r="E28" s="17"/>
      <c r="F28" s="17"/>
      <c r="G28" s="17"/>
      <c r="H28" s="17"/>
      <c r="I28" s="17"/>
    </row>
    <row r="29" spans="1:10" ht="12.75" customHeight="1" x14ac:dyDescent="0.2">
      <c r="A29" s="101" t="s">
        <v>174</v>
      </c>
      <c r="B29" s="101"/>
      <c r="C29" s="101"/>
      <c r="D29" s="101"/>
      <c r="E29" s="101"/>
      <c r="F29" s="101"/>
      <c r="G29" s="101"/>
      <c r="H29" s="101"/>
      <c r="I29" s="101"/>
    </row>
    <row r="30" spans="1:10" x14ac:dyDescent="0.2">
      <c r="A30" s="17"/>
      <c r="B30" s="17"/>
      <c r="C30" s="17"/>
      <c r="D30" s="17"/>
      <c r="E30" s="17"/>
      <c r="F30" s="17"/>
      <c r="G30" s="17"/>
      <c r="H30" s="17"/>
      <c r="I30" s="17"/>
    </row>
    <row r="31" spans="1:10" ht="27.75" customHeight="1" x14ac:dyDescent="0.2">
      <c r="A31" s="116" t="s">
        <v>166</v>
      </c>
      <c r="B31" s="116"/>
      <c r="C31" s="116"/>
      <c r="D31" s="116"/>
      <c r="E31" s="116"/>
      <c r="F31" s="116"/>
      <c r="G31" s="116"/>
      <c r="H31" s="116"/>
      <c r="I31" s="116"/>
    </row>
    <row r="32" spans="1:10" x14ac:dyDescent="0.2">
      <c r="A32" s="18"/>
      <c r="B32" s="18"/>
      <c r="C32" s="18"/>
      <c r="D32" s="18"/>
      <c r="E32" s="18"/>
      <c r="F32" s="18"/>
      <c r="G32" s="18"/>
      <c r="H32" s="18"/>
      <c r="I32" s="18"/>
    </row>
    <row r="33" spans="1:9" ht="14.25" x14ac:dyDescent="0.25">
      <c r="A33" s="14" t="s">
        <v>114</v>
      </c>
      <c r="B33" s="10"/>
      <c r="C33" s="10"/>
      <c r="D33" s="10"/>
      <c r="E33" s="10"/>
      <c r="F33" s="10"/>
      <c r="G33" s="10"/>
      <c r="H33" s="10"/>
      <c r="I33" s="10"/>
    </row>
    <row r="34" spans="1:9" x14ac:dyDescent="0.2">
      <c r="A34" s="10"/>
      <c r="B34" s="10"/>
      <c r="C34" s="10"/>
      <c r="D34" s="10"/>
      <c r="E34" s="10"/>
      <c r="F34" s="10"/>
      <c r="G34" s="10"/>
      <c r="H34" s="10"/>
      <c r="I34" s="10"/>
    </row>
    <row r="35" spans="1:9" x14ac:dyDescent="0.2">
      <c r="A35" s="10" t="s">
        <v>52</v>
      </c>
      <c r="B35" s="19">
        <v>30</v>
      </c>
      <c r="C35" s="10"/>
      <c r="D35" s="10"/>
      <c r="E35" s="10"/>
      <c r="F35" s="10"/>
      <c r="G35" s="10"/>
      <c r="H35" s="10"/>
      <c r="I35" s="10"/>
    </row>
    <row r="36" spans="1:9" x14ac:dyDescent="0.2">
      <c r="A36" s="10" t="s">
        <v>53</v>
      </c>
      <c r="B36" s="20">
        <v>1153.72</v>
      </c>
      <c r="C36" s="10"/>
      <c r="D36" s="10"/>
      <c r="E36" s="10"/>
      <c r="F36" s="10"/>
      <c r="G36" s="10"/>
      <c r="H36" s="10"/>
      <c r="I36" s="10"/>
    </row>
    <row r="37" spans="1:9" ht="13.5" thickBot="1" x14ac:dyDescent="0.25">
      <c r="A37" s="10" t="s">
        <v>54</v>
      </c>
      <c r="B37" s="19">
        <v>60</v>
      </c>
      <c r="C37" s="10"/>
      <c r="D37" s="10"/>
      <c r="E37" s="10"/>
      <c r="F37" s="10"/>
      <c r="G37" s="10"/>
      <c r="H37" s="10"/>
      <c r="I37" s="10"/>
    </row>
    <row r="38" spans="1:9" ht="15" thickBot="1" x14ac:dyDescent="0.3">
      <c r="A38" s="10" t="s">
        <v>55</v>
      </c>
      <c r="B38" s="19">
        <v>1000</v>
      </c>
      <c r="C38" s="10"/>
      <c r="D38" s="21" t="s">
        <v>115</v>
      </c>
      <c r="E38" s="22">
        <f>RATE(B35,B37,-B36,B38)*2</f>
        <v>0.1000005267549679</v>
      </c>
      <c r="F38" s="10"/>
      <c r="G38" s="10"/>
      <c r="H38" s="10"/>
      <c r="I38" s="10"/>
    </row>
    <row r="39" spans="1:9" x14ac:dyDescent="0.2">
      <c r="A39" s="10"/>
      <c r="B39" s="10"/>
      <c r="C39" s="10"/>
      <c r="D39" s="10"/>
      <c r="E39" s="10"/>
      <c r="F39" s="10"/>
      <c r="G39" s="10"/>
      <c r="H39" s="10"/>
      <c r="I39" s="10"/>
    </row>
    <row r="40" spans="1:9" x14ac:dyDescent="0.2">
      <c r="A40" s="114" t="s">
        <v>76</v>
      </c>
      <c r="B40" s="102"/>
      <c r="C40" s="102"/>
      <c r="D40" s="102"/>
      <c r="E40" s="102"/>
      <c r="F40" s="102"/>
      <c r="G40" s="102"/>
      <c r="H40" s="102"/>
      <c r="I40" s="102"/>
    </row>
    <row r="41" spans="1:9" x14ac:dyDescent="0.2">
      <c r="A41" s="114"/>
      <c r="B41" s="102"/>
      <c r="C41" s="102"/>
      <c r="D41" s="102"/>
      <c r="E41" s="102"/>
      <c r="F41" s="102"/>
      <c r="G41" s="102"/>
      <c r="H41" s="102"/>
      <c r="I41" s="102"/>
    </row>
    <row r="42" spans="1:9" x14ac:dyDescent="0.2">
      <c r="A42" s="102"/>
      <c r="B42" s="102"/>
      <c r="C42" s="102"/>
      <c r="D42" s="102"/>
      <c r="E42" s="102"/>
      <c r="F42" s="102"/>
      <c r="G42" s="102"/>
      <c r="H42" s="102"/>
      <c r="I42" s="102"/>
    </row>
    <row r="43" spans="1:9" x14ac:dyDescent="0.2">
      <c r="A43" s="10"/>
      <c r="B43" s="10"/>
      <c r="C43" s="10"/>
      <c r="D43" s="10"/>
      <c r="E43" s="10"/>
      <c r="F43" s="10"/>
      <c r="G43" s="10"/>
      <c r="H43" s="10"/>
      <c r="I43" s="10"/>
    </row>
    <row r="44" spans="1:9" ht="14.25" x14ac:dyDescent="0.25">
      <c r="A44" s="10" t="s">
        <v>116</v>
      </c>
      <c r="B44" s="23">
        <v>0.1</v>
      </c>
      <c r="C44" s="10"/>
      <c r="D44" s="10"/>
      <c r="E44" s="10"/>
      <c r="F44" s="10"/>
      <c r="G44" s="10"/>
      <c r="H44" s="10"/>
      <c r="I44" s="10"/>
    </row>
    <row r="45" spans="1:9" x14ac:dyDescent="0.2">
      <c r="A45" s="10" t="s">
        <v>0</v>
      </c>
      <c r="B45" s="23">
        <v>0.4</v>
      </c>
      <c r="C45" s="10"/>
      <c r="D45" s="10"/>
      <c r="E45" s="10"/>
      <c r="F45" s="10"/>
      <c r="G45" s="10"/>
      <c r="H45" s="10"/>
      <c r="I45" s="10"/>
    </row>
    <row r="46" spans="1:9" x14ac:dyDescent="0.2">
      <c r="A46" s="10"/>
      <c r="B46" s="23"/>
      <c r="C46" s="10"/>
      <c r="D46" s="10"/>
      <c r="E46" s="10"/>
      <c r="F46" s="10"/>
      <c r="G46" s="10"/>
      <c r="H46" s="10"/>
      <c r="I46" s="10"/>
    </row>
    <row r="47" spans="1:9" ht="14.25" x14ac:dyDescent="0.25">
      <c r="A47" s="24" t="s">
        <v>117</v>
      </c>
      <c r="B47" s="25" t="s">
        <v>118</v>
      </c>
      <c r="C47" s="21" t="s">
        <v>15</v>
      </c>
      <c r="D47" s="21" t="s">
        <v>119</v>
      </c>
      <c r="E47" s="10"/>
      <c r="F47" s="10"/>
      <c r="G47" s="10"/>
      <c r="H47" s="10"/>
      <c r="I47" s="10"/>
    </row>
    <row r="48" spans="1:9" ht="14.25" x14ac:dyDescent="0.25">
      <c r="A48" s="24" t="s">
        <v>120</v>
      </c>
      <c r="B48" s="26">
        <f>1-B45</f>
        <v>0.6</v>
      </c>
      <c r="C48" s="21" t="s">
        <v>15</v>
      </c>
      <c r="D48" s="26">
        <f>C44+B44</f>
        <v>0.1</v>
      </c>
      <c r="E48" s="10"/>
      <c r="F48" s="10"/>
      <c r="G48" s="10"/>
      <c r="H48" s="10"/>
      <c r="I48" s="10"/>
    </row>
    <row r="49" spans="1:9" ht="13.5" thickBot="1" x14ac:dyDescent="0.25">
      <c r="A49" s="10"/>
      <c r="B49" s="27"/>
      <c r="C49" s="10"/>
      <c r="D49" s="10"/>
      <c r="E49" s="10"/>
      <c r="F49" s="10"/>
      <c r="G49" s="10"/>
      <c r="H49" s="10"/>
      <c r="I49" s="10"/>
    </row>
    <row r="50" spans="1:9" ht="15" thickBot="1" x14ac:dyDescent="0.3">
      <c r="A50" s="28" t="s">
        <v>120</v>
      </c>
      <c r="B50" s="29">
        <f>B44*(1-B45)</f>
        <v>0.06</v>
      </c>
      <c r="C50" s="10"/>
      <c r="D50" s="10"/>
      <c r="E50" s="10"/>
      <c r="F50" s="10"/>
      <c r="G50" s="10"/>
      <c r="H50" s="10"/>
      <c r="I50" s="10"/>
    </row>
    <row r="51" spans="1:9" s="3" customFormat="1" x14ac:dyDescent="0.2">
      <c r="A51" s="24"/>
      <c r="B51" s="30"/>
      <c r="C51" s="31"/>
      <c r="D51" s="31"/>
      <c r="E51" s="31"/>
      <c r="F51" s="31"/>
      <c r="G51" s="31"/>
      <c r="H51" s="31"/>
      <c r="I51" s="31"/>
    </row>
    <row r="52" spans="1:9" s="3" customFormat="1" ht="14.25" x14ac:dyDescent="0.25">
      <c r="A52" s="14" t="s">
        <v>121</v>
      </c>
      <c r="B52" s="30"/>
      <c r="C52" s="31"/>
      <c r="D52" s="31"/>
      <c r="E52" s="31"/>
      <c r="F52" s="32"/>
      <c r="G52" s="31"/>
      <c r="H52" s="31"/>
      <c r="I52" s="31"/>
    </row>
    <row r="53" spans="1:9" s="3" customFormat="1" x14ac:dyDescent="0.2">
      <c r="A53" s="118" t="s">
        <v>63</v>
      </c>
      <c r="B53" s="119"/>
      <c r="C53" s="119"/>
      <c r="D53" s="119"/>
      <c r="E53" s="119"/>
      <c r="F53" s="119"/>
      <c r="G53" s="119"/>
      <c r="H53" s="119"/>
      <c r="I53" s="119"/>
    </row>
    <row r="54" spans="1:9" x14ac:dyDescent="0.2">
      <c r="A54" s="10"/>
      <c r="B54" s="10"/>
      <c r="C54" s="10"/>
      <c r="D54" s="10"/>
      <c r="E54" s="10"/>
      <c r="F54" s="10"/>
      <c r="G54" s="10"/>
      <c r="H54" s="10"/>
      <c r="I54" s="10"/>
    </row>
    <row r="55" spans="1:9" x14ac:dyDescent="0.2">
      <c r="A55" s="114" t="s">
        <v>64</v>
      </c>
      <c r="B55" s="102"/>
      <c r="C55" s="102"/>
      <c r="D55" s="102"/>
      <c r="E55" s="102"/>
      <c r="F55" s="102"/>
      <c r="G55" s="102"/>
      <c r="H55" s="102"/>
      <c r="I55" s="102"/>
    </row>
    <row r="56" spans="1:9" x14ac:dyDescent="0.2">
      <c r="A56" s="102"/>
      <c r="B56" s="102"/>
      <c r="C56" s="102"/>
      <c r="D56" s="102"/>
      <c r="E56" s="102"/>
      <c r="F56" s="102"/>
      <c r="G56" s="102"/>
      <c r="H56" s="102"/>
      <c r="I56" s="102"/>
    </row>
    <row r="57" spans="1:9" x14ac:dyDescent="0.2">
      <c r="A57" s="17"/>
      <c r="B57" s="17"/>
      <c r="C57" s="17"/>
      <c r="D57" s="17"/>
      <c r="E57" s="17"/>
      <c r="F57" s="17"/>
      <c r="G57" s="17"/>
      <c r="H57" s="17"/>
      <c r="I57" s="17"/>
    </row>
    <row r="58" spans="1:9" x14ac:dyDescent="0.2">
      <c r="A58" s="10" t="s">
        <v>67</v>
      </c>
      <c r="B58" s="10"/>
      <c r="C58" s="33">
        <v>10</v>
      </c>
      <c r="D58" s="10"/>
      <c r="E58" s="10"/>
      <c r="F58" s="10"/>
      <c r="G58" s="17"/>
      <c r="H58" s="17"/>
      <c r="I58" s="17"/>
    </row>
    <row r="59" spans="1:9" x14ac:dyDescent="0.2">
      <c r="A59" s="10" t="s">
        <v>68</v>
      </c>
      <c r="B59" s="10"/>
      <c r="C59" s="33">
        <v>116.95</v>
      </c>
      <c r="D59" s="10"/>
      <c r="E59" s="10"/>
      <c r="F59" s="10"/>
      <c r="G59" s="17"/>
      <c r="H59" s="17"/>
      <c r="I59" s="17"/>
    </row>
    <row r="60" spans="1:9" x14ac:dyDescent="0.2">
      <c r="A60" s="10" t="s">
        <v>69</v>
      </c>
      <c r="B60" s="10"/>
      <c r="C60" s="23">
        <v>0.05</v>
      </c>
      <c r="D60" s="10"/>
      <c r="E60" s="10"/>
      <c r="F60" s="10"/>
      <c r="G60" s="17"/>
      <c r="H60" s="17"/>
      <c r="I60" s="17"/>
    </row>
    <row r="61" spans="1:9" x14ac:dyDescent="0.2">
      <c r="A61" s="10"/>
      <c r="B61" s="33"/>
      <c r="C61" s="10"/>
      <c r="D61" s="10"/>
      <c r="E61" s="10"/>
      <c r="F61" s="10"/>
      <c r="G61" s="17"/>
      <c r="H61" s="17"/>
      <c r="I61" s="17"/>
    </row>
    <row r="62" spans="1:9" ht="14.25" x14ac:dyDescent="0.25">
      <c r="A62" s="24" t="s">
        <v>122</v>
      </c>
      <c r="B62" s="21" t="s">
        <v>67</v>
      </c>
      <c r="C62" s="21" t="s">
        <v>50</v>
      </c>
      <c r="D62" s="21" t="s">
        <v>123</v>
      </c>
      <c r="E62" s="10"/>
      <c r="F62" s="10"/>
      <c r="G62" s="17"/>
      <c r="H62" s="17"/>
      <c r="I62" s="17"/>
    </row>
    <row r="63" spans="1:9" ht="14.25" x14ac:dyDescent="0.25">
      <c r="A63" s="24" t="s">
        <v>122</v>
      </c>
      <c r="B63" s="34">
        <f>C58</f>
        <v>10</v>
      </c>
      <c r="C63" s="21" t="s">
        <v>50</v>
      </c>
      <c r="D63" s="34">
        <f>C59*(1-C60)</f>
        <v>111.10249999999999</v>
      </c>
      <c r="E63" s="10"/>
      <c r="F63" s="33"/>
      <c r="G63" s="17"/>
      <c r="H63" s="17"/>
      <c r="I63" s="17"/>
    </row>
    <row r="64" spans="1:9" ht="13.5" thickBot="1" x14ac:dyDescent="0.25">
      <c r="A64" s="10"/>
      <c r="B64" s="10"/>
      <c r="C64" s="10"/>
      <c r="D64" s="10"/>
      <c r="E64" s="10"/>
      <c r="F64" s="10"/>
      <c r="G64" s="17"/>
      <c r="H64" s="17"/>
      <c r="I64" s="17"/>
    </row>
    <row r="65" spans="1:11" ht="15" thickBot="1" x14ac:dyDescent="0.3">
      <c r="A65" s="28" t="s">
        <v>122</v>
      </c>
      <c r="B65" s="29">
        <f>C58/D63</f>
        <v>9.0006975540604398E-2</v>
      </c>
      <c r="C65" s="10"/>
      <c r="D65" s="10"/>
      <c r="E65" s="10"/>
      <c r="F65" s="10"/>
      <c r="G65" s="6"/>
      <c r="H65" s="6"/>
      <c r="I65" s="6"/>
    </row>
    <row r="66" spans="1:11" x14ac:dyDescent="0.2">
      <c r="A66" s="24"/>
      <c r="B66" s="30"/>
      <c r="C66" s="10"/>
      <c r="D66" s="10"/>
      <c r="E66" s="10"/>
      <c r="F66" s="10"/>
      <c r="G66" s="8"/>
      <c r="H66" s="8"/>
      <c r="I66" s="8"/>
    </row>
    <row r="67" spans="1:11" ht="12.75" customHeight="1" x14ac:dyDescent="0.2">
      <c r="A67" s="116" t="s">
        <v>124</v>
      </c>
      <c r="B67" s="116"/>
      <c r="C67" s="116"/>
      <c r="D67" s="116"/>
      <c r="E67" s="116"/>
      <c r="F67" s="116"/>
      <c r="G67" s="116"/>
      <c r="H67" s="116"/>
      <c r="I67" s="116"/>
    </row>
    <row r="68" spans="1:11" x14ac:dyDescent="0.2">
      <c r="A68" s="116"/>
      <c r="B68" s="116"/>
      <c r="C68" s="116"/>
      <c r="D68" s="116"/>
      <c r="E68" s="116"/>
      <c r="F68" s="116"/>
      <c r="G68" s="116"/>
      <c r="H68" s="116"/>
      <c r="I68" s="116"/>
    </row>
    <row r="69" spans="1:11" x14ac:dyDescent="0.2">
      <c r="A69" s="17"/>
      <c r="B69" s="17"/>
      <c r="C69" s="17"/>
      <c r="D69" s="17"/>
      <c r="E69" s="17"/>
      <c r="F69" s="17"/>
      <c r="G69" s="17"/>
      <c r="H69" s="17"/>
      <c r="I69" s="17"/>
    </row>
    <row r="70" spans="1:11" ht="12.75" customHeight="1" x14ac:dyDescent="0.2">
      <c r="A70" s="101" t="s">
        <v>77</v>
      </c>
      <c r="B70" s="101"/>
      <c r="C70" s="101"/>
      <c r="D70" s="101"/>
      <c r="E70" s="101"/>
      <c r="F70" s="101"/>
      <c r="G70" s="101"/>
      <c r="H70" s="101"/>
      <c r="I70" s="101"/>
    </row>
    <row r="71" spans="1:11" ht="12.75" customHeight="1" x14ac:dyDescent="0.2">
      <c r="A71" s="101"/>
      <c r="B71" s="101"/>
      <c r="C71" s="101"/>
      <c r="D71" s="101"/>
      <c r="E71" s="101"/>
      <c r="F71" s="101"/>
      <c r="G71" s="101"/>
      <c r="H71" s="101"/>
      <c r="I71" s="101"/>
    </row>
    <row r="72" spans="1:11" ht="12.75" customHeight="1" x14ac:dyDescent="0.2">
      <c r="A72" s="101"/>
      <c r="B72" s="101"/>
      <c r="C72" s="101"/>
      <c r="D72" s="101"/>
      <c r="E72" s="101"/>
      <c r="F72" s="101"/>
      <c r="G72" s="101"/>
      <c r="H72" s="101"/>
      <c r="I72" s="101"/>
    </row>
    <row r="73" spans="1:11" ht="12.75" customHeight="1" x14ac:dyDescent="0.2">
      <c r="A73" s="101"/>
      <c r="B73" s="101"/>
      <c r="C73" s="101"/>
      <c r="D73" s="101"/>
      <c r="E73" s="101"/>
      <c r="F73" s="101"/>
      <c r="G73" s="101"/>
      <c r="H73" s="101"/>
      <c r="I73" s="101"/>
    </row>
    <row r="74" spans="1:11" x14ac:dyDescent="0.2">
      <c r="A74" s="17"/>
      <c r="B74" s="17"/>
      <c r="C74" s="17"/>
      <c r="D74" s="17"/>
      <c r="E74" s="17"/>
      <c r="F74" s="17"/>
      <c r="G74" s="17"/>
      <c r="H74" s="17"/>
      <c r="I74" s="17"/>
    </row>
    <row r="75" spans="1:11" ht="12.75" customHeight="1" x14ac:dyDescent="0.2">
      <c r="A75" s="101" t="s">
        <v>78</v>
      </c>
      <c r="B75" s="101"/>
      <c r="C75" s="101"/>
      <c r="D75" s="101"/>
      <c r="E75" s="101"/>
      <c r="F75" s="101"/>
      <c r="G75" s="101"/>
      <c r="H75" s="101"/>
      <c r="I75" s="101"/>
    </row>
    <row r="76" spans="1:11" ht="12.75" customHeight="1" x14ac:dyDescent="0.2">
      <c r="A76" s="101"/>
      <c r="B76" s="101"/>
      <c r="C76" s="101"/>
      <c r="D76" s="101"/>
      <c r="E76" s="101"/>
      <c r="F76" s="101"/>
      <c r="G76" s="101"/>
      <c r="H76" s="101"/>
      <c r="I76" s="101"/>
    </row>
    <row r="77" spans="1:11" x14ac:dyDescent="0.2">
      <c r="A77" s="101"/>
      <c r="B77" s="101"/>
      <c r="C77" s="101"/>
      <c r="D77" s="101"/>
      <c r="E77" s="101"/>
      <c r="F77" s="101"/>
      <c r="G77" s="101"/>
      <c r="H77" s="101"/>
      <c r="I77" s="101"/>
    </row>
    <row r="78" spans="1:11" x14ac:dyDescent="0.2">
      <c r="A78" s="101"/>
      <c r="B78" s="101"/>
      <c r="C78" s="101"/>
      <c r="D78" s="101"/>
      <c r="E78" s="101"/>
      <c r="F78" s="101"/>
      <c r="G78" s="101"/>
      <c r="H78" s="101"/>
      <c r="I78" s="101"/>
      <c r="K78" s="4"/>
    </row>
    <row r="79" spans="1:11" x14ac:dyDescent="0.2">
      <c r="A79" s="17"/>
      <c r="B79" s="17"/>
      <c r="C79" s="17"/>
      <c r="D79" s="17"/>
      <c r="E79" s="17"/>
      <c r="F79" s="17"/>
      <c r="G79" s="17"/>
      <c r="H79" s="17"/>
      <c r="I79" s="17"/>
      <c r="K79" s="4"/>
    </row>
    <row r="80" spans="1:11" x14ac:dyDescent="0.2">
      <c r="A80" s="7" t="s">
        <v>79</v>
      </c>
      <c r="B80" s="17"/>
      <c r="C80" s="17"/>
      <c r="D80" s="17"/>
      <c r="E80" s="17"/>
      <c r="F80" s="17"/>
      <c r="G80" s="17"/>
      <c r="H80" s="17"/>
      <c r="I80" s="17"/>
      <c r="K80" s="4"/>
    </row>
    <row r="81" spans="1:11" ht="14.25" x14ac:dyDescent="0.25">
      <c r="A81" s="21" t="s">
        <v>125</v>
      </c>
      <c r="B81" s="35">
        <v>0.09</v>
      </c>
      <c r="C81" s="10"/>
      <c r="D81" s="10"/>
      <c r="E81" s="10"/>
      <c r="F81" s="10"/>
      <c r="G81" s="10"/>
      <c r="H81" s="10"/>
      <c r="I81" s="10"/>
      <c r="K81" s="4"/>
    </row>
    <row r="82" spans="1:11" ht="14.25" x14ac:dyDescent="0.25">
      <c r="A82" s="21" t="s">
        <v>126</v>
      </c>
      <c r="B82" s="35">
        <v>0.1</v>
      </c>
      <c r="C82" s="10"/>
      <c r="D82" s="10"/>
      <c r="E82" s="10"/>
      <c r="F82" s="10"/>
      <c r="G82" s="10"/>
      <c r="H82" s="10"/>
      <c r="I82" s="10"/>
    </row>
    <row r="83" spans="1:11" x14ac:dyDescent="0.2">
      <c r="A83" s="21" t="s">
        <v>59</v>
      </c>
      <c r="B83" s="35">
        <v>0.4</v>
      </c>
      <c r="C83" s="10"/>
      <c r="D83" s="10"/>
      <c r="E83" s="10"/>
      <c r="F83" s="10"/>
      <c r="G83" s="10"/>
      <c r="H83" s="10"/>
      <c r="I83" s="10"/>
    </row>
    <row r="84" spans="1:11" x14ac:dyDescent="0.2">
      <c r="A84" s="10"/>
      <c r="B84" s="10"/>
      <c r="C84" s="10"/>
      <c r="D84" s="10"/>
      <c r="E84" s="10"/>
      <c r="F84" s="10"/>
      <c r="G84" s="10"/>
      <c r="H84" s="10"/>
      <c r="I84" s="10"/>
    </row>
    <row r="85" spans="1:11" ht="14.25" x14ac:dyDescent="0.25">
      <c r="A85" s="10"/>
      <c r="B85" s="21" t="s">
        <v>127</v>
      </c>
      <c r="C85" s="21" t="s">
        <v>125</v>
      </c>
      <c r="D85" s="21" t="s">
        <v>80</v>
      </c>
      <c r="E85" s="21" t="s">
        <v>125</v>
      </c>
      <c r="F85" s="21" t="s">
        <v>81</v>
      </c>
      <c r="G85" s="21" t="s">
        <v>128</v>
      </c>
      <c r="H85" s="10"/>
      <c r="I85" s="10"/>
    </row>
    <row r="86" spans="1:11" ht="14.25" x14ac:dyDescent="0.25">
      <c r="A86" s="10"/>
      <c r="B86" s="21" t="s">
        <v>129</v>
      </c>
      <c r="C86" s="36">
        <f>B81</f>
        <v>0.09</v>
      </c>
      <c r="D86" s="21" t="s">
        <v>80</v>
      </c>
      <c r="E86" s="36">
        <f>B81</f>
        <v>0.09</v>
      </c>
      <c r="F86" s="21" t="s">
        <v>81</v>
      </c>
      <c r="G86" s="37">
        <f>(1-0.7)*B83</f>
        <v>0.12000000000000002</v>
      </c>
      <c r="H86" s="10"/>
      <c r="I86" s="10"/>
    </row>
    <row r="87" spans="1:11" ht="13.5" thickBot="1" x14ac:dyDescent="0.25">
      <c r="A87" s="10"/>
      <c r="B87" s="10"/>
      <c r="C87" s="10"/>
      <c r="D87" s="10"/>
      <c r="E87" s="10"/>
      <c r="F87" s="10"/>
      <c r="G87" s="10"/>
      <c r="H87" s="10"/>
      <c r="I87" s="10"/>
    </row>
    <row r="88" spans="1:11" ht="15" thickBot="1" x14ac:dyDescent="0.3">
      <c r="A88" s="10"/>
      <c r="B88" s="21" t="s">
        <v>127</v>
      </c>
      <c r="C88" s="38">
        <f>C86-(E86*G86)</f>
        <v>7.9199999999999993E-2</v>
      </c>
      <c r="D88" s="10"/>
      <c r="E88" s="10"/>
      <c r="F88" s="10"/>
      <c r="G88" s="10"/>
      <c r="H88" s="10"/>
      <c r="I88" s="10"/>
    </row>
    <row r="89" spans="1:11" x14ac:dyDescent="0.2">
      <c r="A89" s="10"/>
      <c r="B89" s="21"/>
      <c r="C89" s="39"/>
      <c r="D89" s="10"/>
      <c r="E89" s="10"/>
      <c r="F89" s="10"/>
      <c r="G89" s="10"/>
      <c r="H89" s="10"/>
      <c r="I89" s="10"/>
    </row>
    <row r="90" spans="1:11" ht="14.25" x14ac:dyDescent="0.25">
      <c r="A90" s="10"/>
      <c r="B90" s="40" t="s">
        <v>130</v>
      </c>
      <c r="C90" s="25" t="s">
        <v>118</v>
      </c>
      <c r="D90" s="21" t="s">
        <v>81</v>
      </c>
      <c r="E90" s="21" t="s">
        <v>119</v>
      </c>
      <c r="F90" s="21"/>
      <c r="G90" s="21"/>
      <c r="H90" s="10"/>
      <c r="I90" s="10"/>
    </row>
    <row r="91" spans="1:11" ht="14.25" x14ac:dyDescent="0.25">
      <c r="A91" s="10"/>
      <c r="B91" s="40" t="s">
        <v>130</v>
      </c>
      <c r="C91" s="26">
        <f>1-B83</f>
        <v>0.6</v>
      </c>
      <c r="D91" s="21" t="s">
        <v>81</v>
      </c>
      <c r="E91" s="26">
        <f>B82</f>
        <v>0.1</v>
      </c>
      <c r="F91" s="10"/>
      <c r="G91" s="10"/>
      <c r="H91" s="10"/>
      <c r="I91" s="10"/>
    </row>
    <row r="92" spans="1:11" ht="13.5" thickBot="1" x14ac:dyDescent="0.25">
      <c r="A92" s="10"/>
      <c r="B92" s="21"/>
      <c r="C92" s="27"/>
      <c r="D92" s="10"/>
      <c r="E92" s="10"/>
      <c r="F92" s="21"/>
      <c r="G92" s="41"/>
      <c r="H92" s="10"/>
      <c r="I92" s="10"/>
    </row>
    <row r="93" spans="1:11" ht="15" thickBot="1" x14ac:dyDescent="0.3">
      <c r="A93" s="10"/>
      <c r="B93" s="40" t="s">
        <v>130</v>
      </c>
      <c r="C93" s="42">
        <f>C91*E91</f>
        <v>0.06</v>
      </c>
      <c r="D93" s="10"/>
      <c r="E93" s="10"/>
      <c r="F93" s="10"/>
      <c r="G93" s="10"/>
      <c r="H93" s="10"/>
      <c r="I93" s="10"/>
    </row>
    <row r="94" spans="1:11" ht="13.5" thickBot="1" x14ac:dyDescent="0.25">
      <c r="A94" s="10"/>
      <c r="B94" s="21"/>
      <c r="C94" s="39"/>
      <c r="D94" s="10"/>
      <c r="E94" s="10"/>
      <c r="F94" s="10"/>
      <c r="G94" s="10"/>
      <c r="H94" s="10"/>
      <c r="I94" s="10"/>
    </row>
    <row r="95" spans="1:11" ht="13.5" thickBot="1" x14ac:dyDescent="0.25">
      <c r="A95" s="10" t="s">
        <v>60</v>
      </c>
      <c r="B95" s="21"/>
      <c r="C95" s="39"/>
      <c r="D95" s="43">
        <f>C88-C93</f>
        <v>1.9199999999999995E-2</v>
      </c>
      <c r="E95" s="10"/>
      <c r="F95" s="10"/>
      <c r="G95" s="10"/>
      <c r="H95" s="10"/>
      <c r="I95" s="10"/>
    </row>
    <row r="96" spans="1:11" x14ac:dyDescent="0.2">
      <c r="A96" s="10"/>
      <c r="B96" s="21"/>
      <c r="C96" s="39"/>
      <c r="D96" s="10"/>
      <c r="E96" s="10"/>
      <c r="F96" s="10"/>
      <c r="G96" s="10"/>
      <c r="H96" s="10"/>
      <c r="I96" s="10"/>
    </row>
    <row r="97" spans="1:9" ht="14.25" x14ac:dyDescent="0.25">
      <c r="A97" s="14" t="s">
        <v>131</v>
      </c>
      <c r="B97" s="44"/>
      <c r="C97" s="45"/>
      <c r="D97" s="14"/>
      <c r="E97" s="10"/>
      <c r="F97" s="10"/>
      <c r="G97" s="10"/>
      <c r="H97" s="10"/>
      <c r="I97" s="10"/>
    </row>
    <row r="98" spans="1:9" x14ac:dyDescent="0.2">
      <c r="A98" s="106" t="s">
        <v>176</v>
      </c>
      <c r="B98" s="106"/>
      <c r="C98" s="106"/>
      <c r="D98" s="106"/>
      <c r="E98" s="106"/>
      <c r="F98" s="106"/>
      <c r="G98" s="106"/>
      <c r="H98" s="106"/>
      <c r="I98" s="106"/>
    </row>
    <row r="99" spans="1:9" x14ac:dyDescent="0.2">
      <c r="A99" s="10"/>
      <c r="B99" s="21"/>
      <c r="C99" s="39"/>
      <c r="D99" s="10"/>
      <c r="E99" s="10"/>
      <c r="F99" s="10"/>
      <c r="G99" s="10"/>
      <c r="H99" s="10"/>
      <c r="I99" s="10"/>
    </row>
    <row r="100" spans="1:9" x14ac:dyDescent="0.2">
      <c r="A100" s="106" t="s">
        <v>175</v>
      </c>
      <c r="B100" s="106"/>
      <c r="C100" s="106"/>
      <c r="D100" s="106"/>
      <c r="E100" s="106"/>
      <c r="F100" s="106"/>
      <c r="G100" s="106"/>
      <c r="H100" s="106"/>
      <c r="I100" s="106"/>
    </row>
    <row r="101" spans="1:9" x14ac:dyDescent="0.2">
      <c r="A101" s="10"/>
      <c r="B101" s="21"/>
      <c r="C101" s="39"/>
      <c r="D101" s="10"/>
      <c r="E101" s="10"/>
      <c r="F101" s="10"/>
      <c r="G101" s="10"/>
      <c r="H101" s="10"/>
      <c r="I101" s="10"/>
    </row>
    <row r="102" spans="1:9" x14ac:dyDescent="0.2">
      <c r="A102" s="111" t="s">
        <v>167</v>
      </c>
      <c r="B102" s="112"/>
      <c r="C102" s="112"/>
      <c r="D102" s="112"/>
      <c r="E102" s="112"/>
      <c r="F102" s="112"/>
      <c r="G102" s="112"/>
      <c r="H102" s="112"/>
      <c r="I102" s="112"/>
    </row>
    <row r="103" spans="1:9" x14ac:dyDescent="0.2">
      <c r="A103" s="112"/>
      <c r="B103" s="112"/>
      <c r="C103" s="112"/>
      <c r="D103" s="112"/>
      <c r="E103" s="112"/>
      <c r="F103" s="112"/>
      <c r="G103" s="112"/>
      <c r="H103" s="112"/>
      <c r="I103" s="112"/>
    </row>
    <row r="104" spans="1:9" x14ac:dyDescent="0.2">
      <c r="A104" s="10"/>
      <c r="B104" s="21"/>
      <c r="C104" s="39"/>
      <c r="D104" s="10"/>
      <c r="E104" s="10"/>
      <c r="F104" s="10"/>
      <c r="G104" s="10"/>
      <c r="H104" s="10"/>
      <c r="I104" s="10"/>
    </row>
    <row r="105" spans="1:9" ht="15" customHeight="1" x14ac:dyDescent="0.2">
      <c r="A105" s="14" t="s">
        <v>7</v>
      </c>
      <c r="B105" s="10"/>
      <c r="C105" s="10"/>
      <c r="D105" s="10"/>
      <c r="E105" s="10"/>
      <c r="F105" s="10"/>
      <c r="G105" s="10"/>
      <c r="H105" s="10"/>
      <c r="I105" s="10"/>
    </row>
    <row r="106" spans="1:9" ht="14.25" x14ac:dyDescent="0.25">
      <c r="A106" s="10"/>
      <c r="B106" s="10" t="s">
        <v>132</v>
      </c>
      <c r="C106" s="10"/>
      <c r="D106" s="10"/>
      <c r="E106" s="10"/>
      <c r="F106" s="10"/>
      <c r="G106" s="10"/>
      <c r="H106" s="10"/>
      <c r="I106" s="10"/>
    </row>
    <row r="107" spans="1:9" ht="14.25" x14ac:dyDescent="0.25">
      <c r="A107" s="10"/>
      <c r="B107" s="10" t="s">
        <v>133</v>
      </c>
      <c r="C107" s="10"/>
      <c r="D107" s="10"/>
      <c r="E107" s="10"/>
      <c r="F107" s="10"/>
      <c r="G107" s="10"/>
      <c r="H107" s="10"/>
      <c r="I107" s="10"/>
    </row>
    <row r="108" spans="1:9" x14ac:dyDescent="0.2">
      <c r="A108" s="10"/>
      <c r="B108" s="10"/>
      <c r="C108" s="10"/>
      <c r="D108" s="10"/>
      <c r="E108" s="10"/>
      <c r="F108" s="10"/>
      <c r="G108" s="10"/>
      <c r="H108" s="10"/>
      <c r="I108" s="10"/>
    </row>
    <row r="109" spans="1:9" x14ac:dyDescent="0.2">
      <c r="A109" s="14" t="s">
        <v>6</v>
      </c>
      <c r="B109" s="10"/>
      <c r="C109" s="10"/>
      <c r="D109" s="10"/>
      <c r="E109" s="10"/>
      <c r="F109" s="10"/>
      <c r="G109" s="10"/>
      <c r="H109" s="10"/>
      <c r="I109" s="10"/>
    </row>
    <row r="110" spans="1:9" x14ac:dyDescent="0.2">
      <c r="A110" s="101" t="s">
        <v>102</v>
      </c>
      <c r="B110" s="102"/>
      <c r="C110" s="102"/>
      <c r="D110" s="102"/>
      <c r="E110" s="102"/>
      <c r="F110" s="102"/>
      <c r="G110" s="102"/>
      <c r="H110" s="102"/>
      <c r="I110" s="102"/>
    </row>
    <row r="111" spans="1:9" x14ac:dyDescent="0.2">
      <c r="A111" s="102"/>
      <c r="B111" s="102"/>
      <c r="C111" s="102"/>
      <c r="D111" s="102"/>
      <c r="E111" s="102"/>
      <c r="F111" s="102"/>
      <c r="G111" s="102"/>
      <c r="H111" s="102"/>
      <c r="I111" s="102"/>
    </row>
    <row r="112" spans="1:9" x14ac:dyDescent="0.2">
      <c r="A112" s="10"/>
      <c r="B112" s="10"/>
      <c r="C112" s="10"/>
      <c r="D112" s="10"/>
      <c r="E112" s="10"/>
      <c r="F112" s="10"/>
      <c r="G112" s="10"/>
      <c r="H112" s="10"/>
      <c r="I112" s="10"/>
    </row>
    <row r="113" spans="1:9" x14ac:dyDescent="0.2">
      <c r="A113" s="10" t="s">
        <v>1</v>
      </c>
      <c r="B113" s="10"/>
      <c r="C113" s="46">
        <v>5.6000000000000001E-2</v>
      </c>
      <c r="D113" s="10"/>
      <c r="E113" s="10"/>
      <c r="F113" s="10"/>
      <c r="G113" s="10"/>
      <c r="H113" s="10"/>
      <c r="I113" s="10"/>
    </row>
    <row r="114" spans="1:9" x14ac:dyDescent="0.2">
      <c r="A114" s="10" t="s">
        <v>101</v>
      </c>
      <c r="B114" s="10"/>
      <c r="C114" s="23">
        <v>0.06</v>
      </c>
      <c r="D114" s="10"/>
      <c r="E114" s="10"/>
      <c r="F114" s="10"/>
      <c r="G114" s="10"/>
      <c r="H114" s="10"/>
      <c r="I114" s="10"/>
    </row>
    <row r="115" spans="1:9" x14ac:dyDescent="0.2">
      <c r="A115" s="10" t="s">
        <v>2</v>
      </c>
      <c r="B115" s="10"/>
      <c r="C115" s="19">
        <v>1.2</v>
      </c>
      <c r="D115" s="10"/>
      <c r="E115" s="10"/>
      <c r="F115" s="10"/>
      <c r="G115" s="10"/>
      <c r="H115" s="10"/>
      <c r="I115" s="10"/>
    </row>
    <row r="116" spans="1:9" x14ac:dyDescent="0.2">
      <c r="A116" s="10"/>
      <c r="B116" s="10"/>
      <c r="C116" s="10"/>
      <c r="D116" s="19"/>
      <c r="E116" s="10"/>
      <c r="F116" s="10"/>
      <c r="G116" s="10"/>
      <c r="H116" s="10"/>
      <c r="I116" s="10"/>
    </row>
    <row r="117" spans="1:9" ht="14.25" x14ac:dyDescent="0.25">
      <c r="A117" s="47" t="s">
        <v>134</v>
      </c>
      <c r="B117" s="21" t="s">
        <v>135</v>
      </c>
      <c r="C117" s="21" t="s">
        <v>9</v>
      </c>
      <c r="D117" s="21" t="s">
        <v>136</v>
      </c>
      <c r="E117" s="21" t="s">
        <v>137</v>
      </c>
      <c r="F117" s="10"/>
      <c r="G117" s="10"/>
      <c r="H117" s="10"/>
      <c r="I117" s="10"/>
    </row>
    <row r="118" spans="1:9" ht="14.25" x14ac:dyDescent="0.25">
      <c r="A118" s="47" t="s">
        <v>134</v>
      </c>
      <c r="B118" s="48">
        <f>C113</f>
        <v>5.6000000000000001E-2</v>
      </c>
      <c r="C118" s="21" t="s">
        <v>9</v>
      </c>
      <c r="D118" s="48">
        <f>C114</f>
        <v>0.06</v>
      </c>
      <c r="E118" s="21">
        <f>C115</f>
        <v>1.2</v>
      </c>
      <c r="F118" s="10"/>
      <c r="G118" s="10"/>
      <c r="H118" s="10"/>
      <c r="I118" s="10"/>
    </row>
    <row r="119" spans="1:9" ht="15" thickBot="1" x14ac:dyDescent="0.3">
      <c r="A119" s="47" t="s">
        <v>134</v>
      </c>
      <c r="B119" s="48">
        <f>B118</f>
        <v>5.6000000000000001E-2</v>
      </c>
      <c r="C119" s="21" t="s">
        <v>9</v>
      </c>
      <c r="D119" s="48">
        <f>D118*E118</f>
        <v>7.1999999999999995E-2</v>
      </c>
      <c r="E119" s="21"/>
      <c r="F119" s="10"/>
      <c r="G119" s="10"/>
      <c r="H119" s="10"/>
      <c r="I119" s="10"/>
    </row>
    <row r="120" spans="1:9" ht="15" thickBot="1" x14ac:dyDescent="0.3">
      <c r="A120" s="28" t="s">
        <v>134</v>
      </c>
      <c r="B120" s="49">
        <f>B119+D119</f>
        <v>0.128</v>
      </c>
      <c r="C120" s="21"/>
      <c r="D120" s="50"/>
      <c r="E120" s="21"/>
      <c r="F120" s="10"/>
      <c r="G120" s="10"/>
      <c r="H120" s="10"/>
      <c r="I120" s="10"/>
    </row>
    <row r="121" spans="1:9" x14ac:dyDescent="0.2">
      <c r="A121" s="10"/>
      <c r="B121" s="10"/>
      <c r="C121" s="10"/>
      <c r="D121" s="10"/>
      <c r="E121" s="10"/>
      <c r="F121" s="10"/>
      <c r="G121" s="10"/>
      <c r="H121" s="10"/>
      <c r="I121" s="10"/>
    </row>
    <row r="122" spans="1:9" x14ac:dyDescent="0.2">
      <c r="A122" s="14" t="s">
        <v>3</v>
      </c>
      <c r="B122" s="10"/>
      <c r="C122" s="10"/>
      <c r="D122" s="10"/>
      <c r="E122" s="10"/>
      <c r="F122" s="10"/>
      <c r="G122" s="10"/>
      <c r="H122" s="10"/>
      <c r="I122" s="10"/>
    </row>
    <row r="123" spans="1:9" x14ac:dyDescent="0.2">
      <c r="A123" s="15" t="s">
        <v>65</v>
      </c>
      <c r="B123" s="10"/>
      <c r="C123" s="10"/>
      <c r="D123" s="10"/>
      <c r="E123" s="10"/>
      <c r="F123" s="10"/>
      <c r="G123" s="10"/>
      <c r="H123" s="10"/>
      <c r="I123" s="10"/>
    </row>
    <row r="124" spans="1:9" x14ac:dyDescent="0.2">
      <c r="A124" s="10"/>
      <c r="B124" s="10"/>
      <c r="C124" s="10"/>
      <c r="D124" s="10"/>
      <c r="E124" s="10"/>
      <c r="F124" s="10"/>
      <c r="G124" s="10"/>
      <c r="H124" s="10"/>
      <c r="I124" s="10"/>
    </row>
    <row r="125" spans="1:9" ht="13.5" x14ac:dyDescent="0.25">
      <c r="A125" s="114" t="s">
        <v>138</v>
      </c>
      <c r="B125" s="114"/>
      <c r="C125" s="114"/>
      <c r="D125" s="114"/>
      <c r="E125" s="114"/>
      <c r="F125" s="114"/>
      <c r="G125" s="114"/>
      <c r="H125" s="114"/>
      <c r="I125" s="114"/>
    </row>
    <row r="126" spans="1:9" x14ac:dyDescent="0.2">
      <c r="A126" s="15"/>
      <c r="B126" s="10"/>
      <c r="C126" s="10"/>
      <c r="D126" s="10"/>
      <c r="E126" s="10"/>
      <c r="F126" s="10"/>
      <c r="G126" s="15"/>
      <c r="H126" s="10"/>
      <c r="I126" s="10"/>
    </row>
    <row r="127" spans="1:9" x14ac:dyDescent="0.2">
      <c r="A127" s="101" t="s">
        <v>100</v>
      </c>
      <c r="B127" s="101"/>
      <c r="C127" s="101"/>
      <c r="D127" s="101"/>
      <c r="E127" s="101"/>
      <c r="F127" s="101"/>
      <c r="G127" s="101"/>
      <c r="H127" s="102"/>
      <c r="I127" s="102"/>
    </row>
    <row r="128" spans="1:9" x14ac:dyDescent="0.2">
      <c r="A128" s="101"/>
      <c r="B128" s="101"/>
      <c r="C128" s="101"/>
      <c r="D128" s="101"/>
      <c r="E128" s="101"/>
      <c r="F128" s="101"/>
      <c r="G128" s="101"/>
      <c r="H128" s="102"/>
      <c r="I128" s="102"/>
    </row>
    <row r="129" spans="1:9" x14ac:dyDescent="0.2">
      <c r="A129" s="101"/>
      <c r="B129" s="101"/>
      <c r="C129" s="101"/>
      <c r="D129" s="101"/>
      <c r="E129" s="101"/>
      <c r="F129" s="101"/>
      <c r="G129" s="101"/>
      <c r="H129" s="102"/>
      <c r="I129" s="102"/>
    </row>
    <row r="130" spans="1:9" x14ac:dyDescent="0.2">
      <c r="A130" s="51"/>
      <c r="B130" s="51"/>
      <c r="C130" s="51"/>
      <c r="D130" s="51"/>
      <c r="E130" s="51"/>
      <c r="F130" s="51"/>
      <c r="G130" s="51"/>
      <c r="H130" s="10"/>
      <c r="I130" s="10"/>
    </row>
    <row r="131" spans="1:9" ht="12.75" customHeight="1" x14ac:dyDescent="0.2">
      <c r="A131" s="101" t="s">
        <v>110</v>
      </c>
      <c r="B131" s="101"/>
      <c r="C131" s="101"/>
      <c r="D131" s="101"/>
      <c r="E131" s="101"/>
      <c r="F131" s="101"/>
      <c r="G131" s="101"/>
      <c r="H131" s="101"/>
      <c r="I131" s="101"/>
    </row>
    <row r="132" spans="1:9" ht="12.75" customHeight="1" x14ac:dyDescent="0.2">
      <c r="A132" s="101"/>
      <c r="B132" s="101"/>
      <c r="C132" s="101"/>
      <c r="D132" s="101"/>
      <c r="E132" s="101"/>
      <c r="F132" s="101"/>
      <c r="G132" s="101"/>
      <c r="H132" s="101"/>
      <c r="I132" s="101"/>
    </row>
    <row r="133" spans="1:9" ht="12.75" customHeight="1" x14ac:dyDescent="0.2">
      <c r="A133" s="52"/>
      <c r="B133" s="52"/>
      <c r="C133" s="52"/>
      <c r="D133" s="52"/>
      <c r="E133" s="52"/>
      <c r="F133" s="52"/>
      <c r="G133" s="52"/>
      <c r="H133" s="52"/>
      <c r="I133" s="52"/>
    </row>
    <row r="134" spans="1:9" ht="14.25" x14ac:dyDescent="0.25">
      <c r="A134" s="47" t="s">
        <v>139</v>
      </c>
      <c r="B134" s="33">
        <v>50</v>
      </c>
      <c r="C134" s="10"/>
      <c r="D134" s="10"/>
      <c r="E134" s="10"/>
      <c r="F134" s="10"/>
      <c r="G134" s="10"/>
      <c r="H134" s="10"/>
      <c r="I134" s="10"/>
    </row>
    <row r="135" spans="1:9" ht="14.25" x14ac:dyDescent="0.25">
      <c r="A135" s="47" t="s">
        <v>140</v>
      </c>
      <c r="B135" s="33">
        <v>3.12</v>
      </c>
      <c r="C135" s="10"/>
      <c r="D135" s="10"/>
      <c r="E135" s="10"/>
      <c r="F135" s="10"/>
      <c r="G135" s="10"/>
      <c r="H135" s="10"/>
      <c r="I135" s="10"/>
    </row>
    <row r="136" spans="1:9" x14ac:dyDescent="0.2">
      <c r="A136" s="47" t="s">
        <v>10</v>
      </c>
      <c r="B136" s="46">
        <v>5.8000000000000003E-2</v>
      </c>
      <c r="C136" s="10"/>
      <c r="D136" s="10"/>
      <c r="E136" s="10"/>
      <c r="F136" s="10"/>
      <c r="G136" s="10"/>
      <c r="H136" s="10"/>
      <c r="I136" s="10"/>
    </row>
    <row r="137" spans="1:9" ht="14.25" x14ac:dyDescent="0.25">
      <c r="A137" s="47" t="s">
        <v>141</v>
      </c>
      <c r="B137" s="53">
        <f>B135*(1+B136)</f>
        <v>3.3009600000000003</v>
      </c>
      <c r="C137" s="10"/>
      <c r="D137" s="10"/>
      <c r="E137" s="10"/>
      <c r="F137" s="10"/>
      <c r="G137" s="10"/>
      <c r="H137" s="10"/>
      <c r="I137" s="10"/>
    </row>
    <row r="138" spans="1:9" x14ac:dyDescent="0.2">
      <c r="A138" s="10"/>
      <c r="B138" s="23"/>
      <c r="C138" s="10"/>
      <c r="D138" s="10"/>
      <c r="E138" s="10"/>
      <c r="F138" s="10"/>
      <c r="G138" s="10"/>
      <c r="H138" s="10"/>
      <c r="I138" s="10"/>
    </row>
    <row r="139" spans="1:9" ht="15.75" x14ac:dyDescent="0.25">
      <c r="A139" s="10"/>
      <c r="B139" s="47" t="s">
        <v>134</v>
      </c>
      <c r="C139" s="21" t="s">
        <v>142</v>
      </c>
      <c r="D139" s="54" t="s">
        <v>50</v>
      </c>
      <c r="E139" s="21" t="s">
        <v>143</v>
      </c>
      <c r="F139" s="21" t="s">
        <v>9</v>
      </c>
      <c r="G139" s="21" t="s">
        <v>4</v>
      </c>
      <c r="H139" s="10"/>
      <c r="I139" s="10"/>
    </row>
    <row r="140" spans="1:9" ht="15.75" x14ac:dyDescent="0.25">
      <c r="A140" s="10"/>
      <c r="B140" s="47" t="s">
        <v>134</v>
      </c>
      <c r="C140" s="34">
        <f>B137</f>
        <v>3.3009600000000003</v>
      </c>
      <c r="D140" s="54" t="s">
        <v>50</v>
      </c>
      <c r="E140" s="34">
        <f>B134</f>
        <v>50</v>
      </c>
      <c r="F140" s="21" t="s">
        <v>9</v>
      </c>
      <c r="G140" s="55">
        <f>B136</f>
        <v>5.8000000000000003E-2</v>
      </c>
      <c r="H140" s="10"/>
      <c r="I140" s="10"/>
    </row>
    <row r="141" spans="1:9" ht="15" thickBot="1" x14ac:dyDescent="0.3">
      <c r="A141" s="10"/>
      <c r="B141" s="47" t="s">
        <v>134</v>
      </c>
      <c r="C141" s="34"/>
      <c r="D141" s="55">
        <f>C140/E140</f>
        <v>6.60192E-2</v>
      </c>
      <c r="E141" s="34"/>
      <c r="F141" s="21"/>
      <c r="G141" s="36"/>
      <c r="H141" s="10"/>
      <c r="I141" s="10"/>
    </row>
    <row r="142" spans="1:9" ht="15" thickBot="1" x14ac:dyDescent="0.3">
      <c r="A142" s="10"/>
      <c r="B142" s="28" t="s">
        <v>144</v>
      </c>
      <c r="C142" s="56">
        <f>(C140/E140)+G140</f>
        <v>0.1240192</v>
      </c>
      <c r="D142" s="10"/>
      <c r="E142" s="10"/>
      <c r="F142" s="10"/>
      <c r="G142" s="10"/>
      <c r="H142" s="10"/>
      <c r="I142" s="10"/>
    </row>
    <row r="143" spans="1:9" x14ac:dyDescent="0.2">
      <c r="A143" s="10"/>
      <c r="B143" s="23"/>
      <c r="C143" s="10"/>
      <c r="D143" s="10"/>
      <c r="E143" s="10"/>
      <c r="F143" s="10"/>
      <c r="G143" s="10"/>
      <c r="H143" s="10"/>
      <c r="I143" s="10"/>
    </row>
    <row r="144" spans="1:9" x14ac:dyDescent="0.2">
      <c r="A144" s="14" t="s">
        <v>17</v>
      </c>
      <c r="B144" s="10"/>
      <c r="C144" s="10"/>
      <c r="D144" s="10"/>
      <c r="E144" s="10"/>
      <c r="F144" s="10"/>
      <c r="G144" s="10"/>
      <c r="H144" s="10"/>
      <c r="I144" s="10"/>
    </row>
    <row r="145" spans="1:9" x14ac:dyDescent="0.2">
      <c r="A145" s="10"/>
      <c r="B145" s="10"/>
      <c r="C145" s="10"/>
      <c r="D145" s="10"/>
      <c r="E145" s="10"/>
      <c r="F145" s="10"/>
      <c r="G145" s="10"/>
      <c r="H145" s="10"/>
      <c r="I145" s="10"/>
    </row>
    <row r="146" spans="1:9" ht="12.75" customHeight="1" x14ac:dyDescent="0.2">
      <c r="A146" s="116" t="s">
        <v>168</v>
      </c>
      <c r="B146" s="116"/>
      <c r="C146" s="116"/>
      <c r="D146" s="116"/>
      <c r="E146" s="116"/>
      <c r="F146" s="116"/>
      <c r="G146" s="116"/>
      <c r="H146" s="116"/>
      <c r="I146" s="116"/>
    </row>
    <row r="147" spans="1:9" ht="12.75" customHeight="1" x14ac:dyDescent="0.2">
      <c r="A147" s="116"/>
      <c r="B147" s="116"/>
      <c r="C147" s="116"/>
      <c r="D147" s="116"/>
      <c r="E147" s="116"/>
      <c r="F147" s="116"/>
      <c r="G147" s="116"/>
      <c r="H147" s="116"/>
      <c r="I147" s="116"/>
    </row>
    <row r="148" spans="1:9" x14ac:dyDescent="0.2">
      <c r="A148" s="116"/>
      <c r="B148" s="116"/>
      <c r="C148" s="116"/>
      <c r="D148" s="116"/>
      <c r="E148" s="116"/>
      <c r="F148" s="116"/>
      <c r="G148" s="116"/>
      <c r="H148" s="116"/>
      <c r="I148" s="116"/>
    </row>
    <row r="149" spans="1:9" x14ac:dyDescent="0.2">
      <c r="A149" s="116"/>
      <c r="B149" s="116"/>
      <c r="C149" s="116"/>
      <c r="D149" s="116"/>
      <c r="E149" s="116"/>
      <c r="F149" s="116"/>
      <c r="G149" s="116"/>
      <c r="H149" s="116"/>
      <c r="I149" s="116"/>
    </row>
    <row r="150" spans="1:9" x14ac:dyDescent="0.2">
      <c r="A150" s="17"/>
      <c r="B150" s="17"/>
      <c r="C150" s="17"/>
      <c r="D150" s="17"/>
      <c r="E150" s="17"/>
      <c r="F150" s="17"/>
      <c r="G150" s="17"/>
      <c r="H150" s="17"/>
      <c r="I150" s="17"/>
    </row>
    <row r="151" spans="1:9" x14ac:dyDescent="0.2">
      <c r="A151" s="14" t="s">
        <v>82</v>
      </c>
      <c r="B151" s="10"/>
      <c r="C151" s="10"/>
      <c r="D151" s="10"/>
      <c r="E151" s="10"/>
      <c r="F151" s="10"/>
      <c r="G151" s="10"/>
      <c r="H151" s="10"/>
      <c r="I151" s="10"/>
    </row>
    <row r="152" spans="1:9" x14ac:dyDescent="0.2">
      <c r="A152" s="47" t="s">
        <v>11</v>
      </c>
      <c r="B152" s="35">
        <v>0.62</v>
      </c>
      <c r="C152" s="10"/>
      <c r="D152" s="10"/>
      <c r="E152" s="10"/>
      <c r="F152" s="10"/>
      <c r="G152" s="10"/>
      <c r="H152" s="10"/>
      <c r="I152" s="10"/>
    </row>
    <row r="153" spans="1:9" x14ac:dyDescent="0.2">
      <c r="A153" s="47" t="s">
        <v>12</v>
      </c>
      <c r="B153" s="35">
        <v>0.15</v>
      </c>
      <c r="C153" s="10"/>
      <c r="D153" s="10"/>
      <c r="E153" s="10"/>
      <c r="F153" s="10"/>
      <c r="G153" s="10"/>
      <c r="H153" s="10"/>
      <c r="I153" s="10"/>
    </row>
    <row r="154" spans="1:9" x14ac:dyDescent="0.2">
      <c r="A154" s="15"/>
      <c r="B154" s="10"/>
      <c r="C154" s="10"/>
      <c r="D154" s="10"/>
      <c r="E154" s="10"/>
      <c r="F154" s="10"/>
      <c r="G154" s="10"/>
      <c r="H154" s="10"/>
      <c r="I154" s="10"/>
    </row>
    <row r="155" spans="1:9" x14ac:dyDescent="0.2">
      <c r="A155" s="47" t="s">
        <v>10</v>
      </c>
      <c r="B155" s="10" t="s">
        <v>145</v>
      </c>
      <c r="C155" s="10" t="s">
        <v>13</v>
      </c>
      <c r="D155" s="10"/>
      <c r="E155" s="10"/>
      <c r="F155" s="10"/>
      <c r="G155" s="10"/>
      <c r="H155" s="10"/>
      <c r="I155" s="10"/>
    </row>
    <row r="156" spans="1:9" ht="13.5" thickBot="1" x14ac:dyDescent="0.25">
      <c r="A156" s="47" t="s">
        <v>10</v>
      </c>
      <c r="B156" s="36">
        <f>1-B152</f>
        <v>0.38</v>
      </c>
      <c r="C156" s="55">
        <f>B153</f>
        <v>0.15</v>
      </c>
      <c r="D156" s="10"/>
      <c r="E156" s="10"/>
      <c r="F156" s="10"/>
      <c r="G156" s="10"/>
      <c r="H156" s="10"/>
      <c r="I156" s="10"/>
    </row>
    <row r="157" spans="1:9" ht="15" customHeight="1" thickBot="1" x14ac:dyDescent="0.25">
      <c r="A157" s="28" t="s">
        <v>10</v>
      </c>
      <c r="B157" s="49">
        <f>B156*C156</f>
        <v>5.6999999999999995E-2</v>
      </c>
      <c r="C157" s="10"/>
      <c r="D157" s="10"/>
      <c r="E157" s="10"/>
      <c r="F157" s="10"/>
      <c r="G157" s="10"/>
      <c r="H157" s="10"/>
      <c r="I157" s="10"/>
    </row>
    <row r="158" spans="1:9" x14ac:dyDescent="0.2">
      <c r="A158" s="10"/>
      <c r="B158" s="10"/>
      <c r="C158" s="10"/>
      <c r="D158" s="10"/>
      <c r="E158" s="10"/>
      <c r="F158" s="10"/>
      <c r="G158" s="10"/>
      <c r="H158" s="10"/>
      <c r="I158" s="10"/>
    </row>
    <row r="159" spans="1:9" x14ac:dyDescent="0.2">
      <c r="A159" s="111" t="s">
        <v>66</v>
      </c>
      <c r="B159" s="112"/>
      <c r="C159" s="112"/>
      <c r="D159" s="112"/>
      <c r="E159" s="112"/>
      <c r="F159" s="112"/>
      <c r="G159" s="112"/>
      <c r="H159" s="112"/>
      <c r="I159" s="112"/>
    </row>
    <row r="160" spans="1:9" ht="13.5" thickBot="1" x14ac:dyDescent="0.25">
      <c r="A160" s="10"/>
      <c r="B160" s="10"/>
      <c r="C160" s="10"/>
      <c r="D160" s="10"/>
      <c r="E160" s="10"/>
      <c r="F160" s="10"/>
      <c r="G160" s="10"/>
      <c r="H160" s="10"/>
      <c r="I160" s="10"/>
    </row>
    <row r="161" spans="1:9" x14ac:dyDescent="0.2">
      <c r="A161" s="57" t="s">
        <v>103</v>
      </c>
      <c r="B161" s="58"/>
      <c r="C161" s="59"/>
      <c r="D161" s="59"/>
      <c r="E161" s="59"/>
      <c r="F161" s="59"/>
      <c r="G161" s="59"/>
      <c r="H161" s="59"/>
      <c r="I161" s="60"/>
    </row>
    <row r="162" spans="1:9" ht="12.75" customHeight="1" x14ac:dyDescent="0.2">
      <c r="A162" s="107" t="s">
        <v>113</v>
      </c>
      <c r="B162" s="103"/>
      <c r="C162" s="103"/>
      <c r="D162" s="103"/>
      <c r="E162" s="103"/>
      <c r="F162" s="103"/>
      <c r="G162" s="103"/>
      <c r="H162" s="103"/>
      <c r="I162" s="104"/>
    </row>
    <row r="163" spans="1:9" x14ac:dyDescent="0.2">
      <c r="A163" s="107"/>
      <c r="B163" s="103"/>
      <c r="C163" s="103"/>
      <c r="D163" s="103"/>
      <c r="E163" s="103"/>
      <c r="F163" s="103"/>
      <c r="G163" s="103"/>
      <c r="H163" s="103"/>
      <c r="I163" s="104"/>
    </row>
    <row r="164" spans="1:9" x14ac:dyDescent="0.2">
      <c r="A164" s="61"/>
      <c r="B164" s="62"/>
      <c r="C164" s="62"/>
      <c r="D164" s="62"/>
      <c r="E164" s="62"/>
      <c r="F164" s="62"/>
      <c r="G164" s="62"/>
      <c r="H164" s="62"/>
      <c r="I164" s="63"/>
    </row>
    <row r="165" spans="1:9" x14ac:dyDescent="0.2">
      <c r="A165" s="64"/>
      <c r="B165" s="65"/>
      <c r="C165" s="66"/>
      <c r="D165" s="66"/>
      <c r="E165" s="66"/>
      <c r="F165" s="66"/>
      <c r="G165" s="66"/>
      <c r="H165" s="66"/>
      <c r="I165" s="67"/>
    </row>
    <row r="166" spans="1:9" x14ac:dyDescent="0.2">
      <c r="A166" s="107" t="s">
        <v>83</v>
      </c>
      <c r="B166" s="108"/>
      <c r="C166" s="108"/>
      <c r="D166" s="108"/>
      <c r="E166" s="108"/>
      <c r="F166" s="108"/>
      <c r="G166" s="108"/>
      <c r="H166" s="108"/>
      <c r="I166" s="109"/>
    </row>
    <row r="167" spans="1:9" x14ac:dyDescent="0.2">
      <c r="A167" s="110"/>
      <c r="B167" s="108"/>
      <c r="C167" s="108"/>
      <c r="D167" s="108"/>
      <c r="E167" s="108"/>
      <c r="F167" s="108"/>
      <c r="G167" s="108"/>
      <c r="H167" s="108"/>
      <c r="I167" s="109"/>
    </row>
    <row r="168" spans="1:9" x14ac:dyDescent="0.2">
      <c r="A168" s="110"/>
      <c r="B168" s="108"/>
      <c r="C168" s="108"/>
      <c r="D168" s="108"/>
      <c r="E168" s="108"/>
      <c r="F168" s="108"/>
      <c r="G168" s="108"/>
      <c r="H168" s="108"/>
      <c r="I168" s="109"/>
    </row>
    <row r="169" spans="1:9" x14ac:dyDescent="0.2">
      <c r="A169" s="64"/>
      <c r="B169" s="65"/>
      <c r="C169" s="66"/>
      <c r="D169" s="66"/>
      <c r="E169" s="66"/>
      <c r="F169" s="66"/>
      <c r="G169" s="66"/>
      <c r="H169" s="66"/>
      <c r="I169" s="67"/>
    </row>
    <row r="170" spans="1:9" x14ac:dyDescent="0.2">
      <c r="A170" s="64" t="s">
        <v>20</v>
      </c>
      <c r="B170" s="65"/>
      <c r="C170" s="66"/>
      <c r="D170" s="66"/>
      <c r="E170" s="66"/>
      <c r="F170" s="66"/>
      <c r="G170" s="66"/>
      <c r="H170" s="66"/>
      <c r="I170" s="67"/>
    </row>
    <row r="171" spans="1:9" x14ac:dyDescent="0.2">
      <c r="A171" s="107" t="s">
        <v>84</v>
      </c>
      <c r="B171" s="108"/>
      <c r="C171" s="108"/>
      <c r="D171" s="108"/>
      <c r="E171" s="108"/>
      <c r="F171" s="108"/>
      <c r="G171" s="108"/>
      <c r="H171" s="108"/>
      <c r="I171" s="109"/>
    </row>
    <row r="172" spans="1:9" x14ac:dyDescent="0.2">
      <c r="A172" s="110"/>
      <c r="B172" s="108"/>
      <c r="C172" s="108"/>
      <c r="D172" s="108"/>
      <c r="E172" s="108"/>
      <c r="F172" s="108"/>
      <c r="G172" s="108"/>
      <c r="H172" s="108"/>
      <c r="I172" s="109"/>
    </row>
    <row r="173" spans="1:9" x14ac:dyDescent="0.2">
      <c r="A173" s="68"/>
      <c r="B173" s="69"/>
      <c r="C173" s="66"/>
      <c r="D173" s="66"/>
      <c r="E173" s="66"/>
      <c r="F173" s="66"/>
      <c r="G173" s="66"/>
      <c r="H173" s="66"/>
      <c r="I173" s="67"/>
    </row>
    <row r="174" spans="1:9" x14ac:dyDescent="0.2">
      <c r="A174" s="68" t="s">
        <v>16</v>
      </c>
      <c r="B174" s="66">
        <v>0</v>
      </c>
      <c r="C174" s="66">
        <v>1</v>
      </c>
      <c r="D174" s="66">
        <v>2</v>
      </c>
      <c r="E174" s="66">
        <v>3</v>
      </c>
      <c r="F174" s="66">
        <v>4</v>
      </c>
      <c r="G174" s="66">
        <v>5</v>
      </c>
      <c r="H174" s="66"/>
      <c r="I174" s="67"/>
    </row>
    <row r="175" spans="1:9" x14ac:dyDescent="0.2">
      <c r="A175" s="68" t="s">
        <v>18</v>
      </c>
      <c r="B175" s="70"/>
      <c r="C175" s="71">
        <v>0.11</v>
      </c>
      <c r="D175" s="71">
        <v>0.1</v>
      </c>
      <c r="E175" s="71">
        <v>0.09</v>
      </c>
      <c r="F175" s="71">
        <v>0.08</v>
      </c>
      <c r="G175" s="71">
        <v>7.0000000000000007E-2</v>
      </c>
      <c r="H175" s="66"/>
      <c r="I175" s="67"/>
    </row>
    <row r="176" spans="1:9" x14ac:dyDescent="0.2">
      <c r="A176" s="68" t="s">
        <v>19</v>
      </c>
      <c r="B176" s="72">
        <v>2.16</v>
      </c>
      <c r="C176" s="72">
        <f>B176*(1+C175)</f>
        <v>2.3976000000000002</v>
      </c>
      <c r="D176" s="72">
        <f>C176*(1+D175)</f>
        <v>2.6373600000000006</v>
      </c>
      <c r="E176" s="72">
        <f>D176*(1+E175)</f>
        <v>2.8747224000000009</v>
      </c>
      <c r="F176" s="72">
        <f>E176*(1+F175)</f>
        <v>3.104700192000001</v>
      </c>
      <c r="G176" s="72">
        <f>F176*(1+G175)</f>
        <v>3.3220292054400011</v>
      </c>
      <c r="H176" s="66"/>
      <c r="I176" s="67"/>
    </row>
    <row r="177" spans="1:9" x14ac:dyDescent="0.2">
      <c r="A177" s="68"/>
      <c r="B177" s="70"/>
      <c r="C177" s="73"/>
      <c r="D177" s="73"/>
      <c r="E177" s="73"/>
      <c r="F177" s="73"/>
      <c r="G177" s="73"/>
      <c r="H177" s="66"/>
      <c r="I177" s="67"/>
    </row>
    <row r="178" spans="1:9" x14ac:dyDescent="0.2">
      <c r="A178" s="64" t="s">
        <v>21</v>
      </c>
      <c r="B178" s="70"/>
      <c r="C178" s="73"/>
      <c r="D178" s="73"/>
      <c r="E178" s="73"/>
      <c r="F178" s="73"/>
      <c r="G178" s="73"/>
      <c r="H178" s="66"/>
      <c r="I178" s="67"/>
    </row>
    <row r="179" spans="1:9" x14ac:dyDescent="0.2">
      <c r="A179" s="107" t="s">
        <v>146</v>
      </c>
      <c r="B179" s="108"/>
      <c r="C179" s="108"/>
      <c r="D179" s="108"/>
      <c r="E179" s="108"/>
      <c r="F179" s="108"/>
      <c r="G179" s="108"/>
      <c r="H179" s="108"/>
      <c r="I179" s="109"/>
    </row>
    <row r="180" spans="1:9" x14ac:dyDescent="0.2">
      <c r="A180" s="110"/>
      <c r="B180" s="108"/>
      <c r="C180" s="108"/>
      <c r="D180" s="108"/>
      <c r="E180" s="108"/>
      <c r="F180" s="108"/>
      <c r="G180" s="108"/>
      <c r="H180" s="108"/>
      <c r="I180" s="109"/>
    </row>
    <row r="181" spans="1:9" ht="13.5" thickBot="1" x14ac:dyDescent="0.25">
      <c r="A181" s="68"/>
      <c r="B181" s="65"/>
      <c r="C181" s="66"/>
      <c r="D181" s="66"/>
      <c r="E181" s="66"/>
      <c r="F181" s="66"/>
      <c r="G181" s="66"/>
      <c r="H181" s="66"/>
      <c r="I181" s="67"/>
    </row>
    <row r="182" spans="1:9" ht="13.5" thickBot="1" x14ac:dyDescent="0.25">
      <c r="A182" s="68"/>
      <c r="B182" s="74" t="s">
        <v>22</v>
      </c>
      <c r="C182" s="75">
        <f>G176/(B197-G175)</f>
        <v>42.198710880157336</v>
      </c>
      <c r="D182" s="66"/>
      <c r="E182" s="66"/>
      <c r="F182" s="69"/>
      <c r="G182" s="66"/>
      <c r="H182" s="66"/>
      <c r="I182" s="67"/>
    </row>
    <row r="183" spans="1:9" x14ac:dyDescent="0.2">
      <c r="A183" s="68"/>
      <c r="B183" s="65"/>
      <c r="C183" s="66"/>
      <c r="D183" s="66"/>
      <c r="E183" s="66"/>
      <c r="F183" s="69"/>
      <c r="G183" s="66"/>
      <c r="H183" s="66"/>
      <c r="I183" s="67"/>
    </row>
    <row r="184" spans="1:9" x14ac:dyDescent="0.2">
      <c r="A184" s="64" t="s">
        <v>23</v>
      </c>
      <c r="B184" s="70"/>
      <c r="C184" s="73"/>
      <c r="D184" s="73"/>
      <c r="E184" s="73"/>
      <c r="F184" s="73"/>
      <c r="G184" s="73"/>
      <c r="H184" s="66"/>
      <c r="I184" s="67"/>
    </row>
    <row r="185" spans="1:9" x14ac:dyDescent="0.2">
      <c r="A185" s="107" t="s">
        <v>147</v>
      </c>
      <c r="B185" s="108"/>
      <c r="C185" s="108"/>
      <c r="D185" s="108"/>
      <c r="E185" s="108"/>
      <c r="F185" s="108"/>
      <c r="G185" s="108"/>
      <c r="H185" s="108"/>
      <c r="I185" s="109"/>
    </row>
    <row r="186" spans="1:9" x14ac:dyDescent="0.2">
      <c r="A186" s="110"/>
      <c r="B186" s="108"/>
      <c r="C186" s="108"/>
      <c r="D186" s="108"/>
      <c r="E186" s="108"/>
      <c r="F186" s="108"/>
      <c r="G186" s="108"/>
      <c r="H186" s="108"/>
      <c r="I186" s="109"/>
    </row>
    <row r="187" spans="1:9" x14ac:dyDescent="0.2">
      <c r="A187" s="110"/>
      <c r="B187" s="108"/>
      <c r="C187" s="108"/>
      <c r="D187" s="108"/>
      <c r="E187" s="108"/>
      <c r="F187" s="108"/>
      <c r="G187" s="108"/>
      <c r="H187" s="108"/>
      <c r="I187" s="109"/>
    </row>
    <row r="188" spans="1:9" ht="13.5" thickBot="1" x14ac:dyDescent="0.25">
      <c r="A188" s="68"/>
      <c r="B188" s="65"/>
      <c r="C188" s="66"/>
      <c r="D188" s="66"/>
      <c r="E188" s="66"/>
      <c r="F188" s="69"/>
      <c r="G188" s="66"/>
      <c r="H188" s="66"/>
      <c r="I188" s="67"/>
    </row>
    <row r="189" spans="1:9" ht="13.5" thickBot="1" x14ac:dyDescent="0.25">
      <c r="A189" s="68"/>
      <c r="B189" s="74" t="s">
        <v>104</v>
      </c>
      <c r="C189" s="75">
        <f>PV(B197,F174,0,-C182)+NPV(B197,C176:F176)</f>
        <v>32.000030008984496</v>
      </c>
      <c r="D189" s="66"/>
      <c r="E189" s="66"/>
      <c r="F189" s="69"/>
      <c r="G189" s="66"/>
      <c r="H189" s="66"/>
      <c r="I189" s="67"/>
    </row>
    <row r="190" spans="1:9" x14ac:dyDescent="0.2">
      <c r="A190" s="68"/>
      <c r="B190" s="66"/>
      <c r="C190" s="66"/>
      <c r="D190" s="66"/>
      <c r="E190" s="66"/>
      <c r="F190" s="66"/>
      <c r="G190" s="66"/>
      <c r="H190" s="66"/>
      <c r="I190" s="67"/>
    </row>
    <row r="191" spans="1:9" x14ac:dyDescent="0.2">
      <c r="A191" s="64" t="s">
        <v>24</v>
      </c>
      <c r="B191" s="70"/>
      <c r="C191" s="73"/>
      <c r="D191" s="73"/>
      <c r="E191" s="73"/>
      <c r="F191" s="73"/>
      <c r="G191" s="73"/>
      <c r="H191" s="66"/>
      <c r="I191" s="67"/>
    </row>
    <row r="192" spans="1:9" ht="13.15" customHeight="1" x14ac:dyDescent="0.2">
      <c r="A192" s="107" t="s">
        <v>148</v>
      </c>
      <c r="B192" s="103"/>
      <c r="C192" s="103"/>
      <c r="D192" s="103"/>
      <c r="E192" s="103"/>
      <c r="F192" s="103"/>
      <c r="G192" s="103"/>
      <c r="H192" s="103"/>
      <c r="I192" s="104"/>
    </row>
    <row r="193" spans="1:9" x14ac:dyDescent="0.2">
      <c r="A193" s="107"/>
      <c r="B193" s="103"/>
      <c r="C193" s="103"/>
      <c r="D193" s="103"/>
      <c r="E193" s="103"/>
      <c r="F193" s="103"/>
      <c r="G193" s="103"/>
      <c r="H193" s="103"/>
      <c r="I193" s="104"/>
    </row>
    <row r="194" spans="1:9" x14ac:dyDescent="0.2">
      <c r="A194" s="107"/>
      <c r="B194" s="103"/>
      <c r="C194" s="103"/>
      <c r="D194" s="103"/>
      <c r="E194" s="103"/>
      <c r="F194" s="103"/>
      <c r="G194" s="103"/>
      <c r="H194" s="103"/>
      <c r="I194" s="104"/>
    </row>
    <row r="195" spans="1:9" x14ac:dyDescent="0.2">
      <c r="A195" s="107"/>
      <c r="B195" s="103"/>
      <c r="C195" s="103"/>
      <c r="D195" s="103"/>
      <c r="E195" s="103"/>
      <c r="F195" s="103"/>
      <c r="G195" s="103"/>
      <c r="H195" s="103"/>
      <c r="I195" s="104"/>
    </row>
    <row r="196" spans="1:9" ht="13.5" thickBot="1" x14ac:dyDescent="0.25">
      <c r="A196" s="99"/>
      <c r="B196" s="65"/>
      <c r="C196" s="66"/>
      <c r="D196" s="66"/>
      <c r="E196" s="66"/>
      <c r="F196" s="66"/>
      <c r="G196" s="66"/>
      <c r="H196" s="66"/>
      <c r="I196" s="67"/>
    </row>
    <row r="197" spans="1:9" ht="15" thickBot="1" x14ac:dyDescent="0.3">
      <c r="A197" s="74" t="s">
        <v>149</v>
      </c>
      <c r="B197" s="76">
        <v>0.14872347605296363</v>
      </c>
      <c r="C197" s="103" t="s">
        <v>71</v>
      </c>
      <c r="D197" s="103"/>
      <c r="E197" s="103"/>
      <c r="F197" s="103"/>
      <c r="G197" s="103"/>
      <c r="H197" s="103"/>
      <c r="I197" s="104"/>
    </row>
    <row r="198" spans="1:9" x14ac:dyDescent="0.2">
      <c r="A198" s="74"/>
      <c r="B198" s="100"/>
      <c r="C198" s="103"/>
      <c r="D198" s="103"/>
      <c r="E198" s="103"/>
      <c r="F198" s="103"/>
      <c r="G198" s="103"/>
      <c r="H198" s="103"/>
      <c r="I198" s="104"/>
    </row>
    <row r="199" spans="1:9" x14ac:dyDescent="0.2">
      <c r="A199" s="68"/>
      <c r="B199" s="65"/>
      <c r="C199" s="66"/>
      <c r="D199" s="66"/>
      <c r="E199" s="66"/>
      <c r="F199" s="66"/>
      <c r="G199" s="66"/>
      <c r="H199" s="66"/>
      <c r="I199" s="67"/>
    </row>
    <row r="200" spans="1:9" x14ac:dyDescent="0.2">
      <c r="A200" s="107" t="s">
        <v>150</v>
      </c>
      <c r="B200" s="108"/>
      <c r="C200" s="108"/>
      <c r="D200" s="108"/>
      <c r="E200" s="108"/>
      <c r="F200" s="108"/>
      <c r="G200" s="108"/>
      <c r="H200" s="108"/>
      <c r="I200" s="109"/>
    </row>
    <row r="201" spans="1:9" x14ac:dyDescent="0.2">
      <c r="A201" s="110"/>
      <c r="B201" s="108"/>
      <c r="C201" s="108"/>
      <c r="D201" s="108"/>
      <c r="E201" s="108"/>
      <c r="F201" s="108"/>
      <c r="G201" s="108"/>
      <c r="H201" s="108"/>
      <c r="I201" s="109"/>
    </row>
    <row r="202" spans="1:9" ht="13.5" thickBot="1" x14ac:dyDescent="0.25">
      <c r="A202" s="120"/>
      <c r="B202" s="121"/>
      <c r="C202" s="121"/>
      <c r="D202" s="121"/>
      <c r="E202" s="121"/>
      <c r="F202" s="121"/>
      <c r="G202" s="121"/>
      <c r="H202" s="121"/>
      <c r="I202" s="122"/>
    </row>
    <row r="203" spans="1:9" x14ac:dyDescent="0.2">
      <c r="A203" s="10"/>
      <c r="B203" s="23"/>
      <c r="C203" s="10"/>
      <c r="D203" s="10"/>
      <c r="E203" s="10"/>
      <c r="F203" s="10"/>
      <c r="G203" s="10"/>
      <c r="H203" s="10"/>
      <c r="I203" s="10"/>
    </row>
    <row r="204" spans="1:9" x14ac:dyDescent="0.2">
      <c r="A204" s="111" t="s">
        <v>105</v>
      </c>
      <c r="B204" s="112"/>
      <c r="C204" s="112"/>
      <c r="D204" s="112"/>
      <c r="E204" s="112"/>
      <c r="F204" s="112"/>
      <c r="G204" s="112"/>
      <c r="H204" s="112"/>
      <c r="I204" s="112"/>
    </row>
    <row r="205" spans="1:9" x14ac:dyDescent="0.2">
      <c r="A205" s="10"/>
      <c r="B205" s="23"/>
      <c r="C205" s="10"/>
      <c r="D205" s="10"/>
      <c r="E205" s="10"/>
      <c r="F205" s="10"/>
      <c r="G205" s="10"/>
      <c r="H205" s="10"/>
      <c r="I205" s="10"/>
    </row>
    <row r="206" spans="1:9" x14ac:dyDescent="0.2">
      <c r="A206" s="14" t="s">
        <v>85</v>
      </c>
      <c r="B206" s="10"/>
      <c r="C206" s="10"/>
      <c r="D206" s="10"/>
      <c r="E206" s="10"/>
      <c r="F206" s="10"/>
      <c r="G206" s="10"/>
      <c r="H206" s="10"/>
      <c r="I206" s="10"/>
    </row>
    <row r="207" spans="1:9" ht="12.75" customHeight="1" x14ac:dyDescent="0.2">
      <c r="A207" s="101" t="s">
        <v>86</v>
      </c>
      <c r="B207" s="101"/>
      <c r="C207" s="101"/>
      <c r="D207" s="101"/>
      <c r="E207" s="101"/>
      <c r="F207" s="101"/>
      <c r="G207" s="101"/>
      <c r="H207" s="101"/>
      <c r="I207" s="101"/>
    </row>
    <row r="208" spans="1:9" ht="12.75" customHeight="1" x14ac:dyDescent="0.2">
      <c r="A208" s="101"/>
      <c r="B208" s="101"/>
      <c r="C208" s="101"/>
      <c r="D208" s="101"/>
      <c r="E208" s="101"/>
      <c r="F208" s="101"/>
      <c r="G208" s="101"/>
      <c r="H208" s="101"/>
      <c r="I208" s="101"/>
    </row>
    <row r="209" spans="1:9" x14ac:dyDescent="0.2">
      <c r="A209" s="101"/>
      <c r="B209" s="101"/>
      <c r="C209" s="101"/>
      <c r="D209" s="101"/>
      <c r="E209" s="101"/>
      <c r="F209" s="101"/>
      <c r="G209" s="101"/>
      <c r="H209" s="101"/>
      <c r="I209" s="101"/>
    </row>
    <row r="210" spans="1:9" ht="13.5" customHeight="1" x14ac:dyDescent="0.2">
      <c r="A210" s="101"/>
      <c r="B210" s="101"/>
      <c r="C210" s="101"/>
      <c r="D210" s="101"/>
      <c r="E210" s="101"/>
      <c r="F210" s="101"/>
      <c r="G210" s="101"/>
      <c r="H210" s="101"/>
      <c r="I210" s="101"/>
    </row>
    <row r="211" spans="1:9" x14ac:dyDescent="0.2">
      <c r="A211" s="101"/>
      <c r="B211" s="101"/>
      <c r="C211" s="101"/>
      <c r="D211" s="101"/>
      <c r="E211" s="101"/>
      <c r="F211" s="101"/>
      <c r="G211" s="101"/>
      <c r="H211" s="101"/>
      <c r="I211" s="101"/>
    </row>
    <row r="212" spans="1:9" x14ac:dyDescent="0.2">
      <c r="A212" s="17"/>
      <c r="B212" s="17"/>
      <c r="C212" s="17"/>
      <c r="D212" s="17"/>
      <c r="E212" s="17"/>
      <c r="F212" s="17"/>
      <c r="G212" s="17"/>
      <c r="H212" s="17"/>
      <c r="I212" s="17"/>
    </row>
    <row r="213" spans="1:9" x14ac:dyDescent="0.2">
      <c r="A213" s="10"/>
      <c r="B213" s="10"/>
      <c r="C213" s="47" t="s">
        <v>106</v>
      </c>
      <c r="D213" s="46">
        <v>3.2000000000000001E-2</v>
      </c>
      <c r="E213" s="10"/>
      <c r="F213" s="10"/>
      <c r="G213" s="10"/>
      <c r="H213" s="10"/>
      <c r="I213" s="10"/>
    </row>
    <row r="214" spans="1:9" x14ac:dyDescent="0.2">
      <c r="A214" s="10"/>
      <c r="B214" s="10"/>
      <c r="C214" s="47" t="s">
        <v>14</v>
      </c>
      <c r="D214" s="46">
        <v>0.1</v>
      </c>
      <c r="E214" s="10"/>
      <c r="F214" s="10"/>
      <c r="G214" s="10"/>
      <c r="H214" s="10"/>
      <c r="I214" s="10"/>
    </row>
    <row r="215" spans="1:9" x14ac:dyDescent="0.2">
      <c r="A215" s="10"/>
      <c r="B215" s="10"/>
      <c r="C215" s="10"/>
      <c r="D215" s="10"/>
      <c r="E215" s="10"/>
      <c r="F215" s="10"/>
      <c r="G215" s="10"/>
      <c r="H215" s="10"/>
      <c r="I215" s="10"/>
    </row>
    <row r="216" spans="1:9" ht="15.75" customHeight="1" x14ac:dyDescent="0.2">
      <c r="A216" s="77"/>
      <c r="B216" s="113" t="s">
        <v>134</v>
      </c>
      <c r="C216" s="113" t="s">
        <v>107</v>
      </c>
      <c r="D216" s="113" t="s">
        <v>9</v>
      </c>
      <c r="E216" s="113" t="s">
        <v>108</v>
      </c>
      <c r="F216" s="10"/>
      <c r="G216" s="10"/>
      <c r="H216" s="10"/>
      <c r="I216" s="10"/>
    </row>
    <row r="217" spans="1:9" ht="15.75" customHeight="1" x14ac:dyDescent="0.2">
      <c r="A217" s="77"/>
      <c r="B217" s="113"/>
      <c r="C217" s="113"/>
      <c r="D217" s="113"/>
      <c r="E217" s="113"/>
      <c r="F217" s="10"/>
      <c r="G217" s="10"/>
      <c r="H217" s="10"/>
      <c r="I217" s="10"/>
    </row>
    <row r="218" spans="1:9" ht="15.75" customHeight="1" thickBot="1" x14ac:dyDescent="0.3">
      <c r="A218" s="10"/>
      <c r="B218" s="47" t="s">
        <v>134</v>
      </c>
      <c r="C218" s="78">
        <f>D213</f>
        <v>3.2000000000000001E-2</v>
      </c>
      <c r="D218" s="21" t="s">
        <v>9</v>
      </c>
      <c r="E218" s="79">
        <f>D214</f>
        <v>0.1</v>
      </c>
      <c r="F218" s="10"/>
      <c r="G218" s="10"/>
      <c r="H218" s="10"/>
      <c r="I218" s="10"/>
    </row>
    <row r="219" spans="1:9" ht="12.75" customHeight="1" thickBot="1" x14ac:dyDescent="0.3">
      <c r="A219" s="10"/>
      <c r="B219" s="28" t="s">
        <v>144</v>
      </c>
      <c r="C219" s="80">
        <f>C218+E218</f>
        <v>0.13200000000000001</v>
      </c>
      <c r="D219" s="10"/>
      <c r="E219" s="10"/>
      <c r="F219" s="10"/>
      <c r="G219" s="10"/>
      <c r="H219" s="10"/>
      <c r="I219" s="10"/>
    </row>
    <row r="220" spans="1:9" ht="12.75" customHeight="1" x14ac:dyDescent="0.2">
      <c r="A220" s="10"/>
      <c r="B220" s="10"/>
      <c r="C220" s="10"/>
      <c r="D220" s="10"/>
      <c r="E220" s="10"/>
      <c r="F220" s="10"/>
      <c r="G220" s="10"/>
      <c r="H220" s="10"/>
      <c r="I220" s="10"/>
    </row>
    <row r="221" spans="1:9" ht="12.75" customHeight="1" x14ac:dyDescent="0.25">
      <c r="A221" s="111" t="s">
        <v>151</v>
      </c>
      <c r="B221" s="111"/>
      <c r="C221" s="111"/>
      <c r="D221" s="111"/>
      <c r="E221" s="111"/>
      <c r="F221" s="111"/>
      <c r="G221" s="111"/>
      <c r="H221" s="111"/>
      <c r="I221" s="111"/>
    </row>
    <row r="222" spans="1:9" ht="12.75" customHeight="1" x14ac:dyDescent="0.2">
      <c r="A222" s="81"/>
      <c r="B222" s="81"/>
      <c r="C222" s="81"/>
      <c r="D222" s="81"/>
      <c r="E222" s="81"/>
      <c r="F222" s="81"/>
      <c r="G222" s="81"/>
      <c r="H222" s="81"/>
      <c r="I222" s="81"/>
    </row>
    <row r="223" spans="1:9" ht="12.75" customHeight="1" x14ac:dyDescent="0.2">
      <c r="A223" s="14" t="s">
        <v>25</v>
      </c>
      <c r="B223" s="10"/>
      <c r="C223" s="10"/>
      <c r="D223" s="10"/>
      <c r="E223" s="10"/>
      <c r="F223" s="10"/>
      <c r="G223" s="10"/>
      <c r="H223" s="10"/>
      <c r="I223" s="10"/>
    </row>
    <row r="224" spans="1:9" ht="12.75" customHeight="1" x14ac:dyDescent="0.2">
      <c r="A224" s="115" t="s">
        <v>26</v>
      </c>
      <c r="B224" s="115"/>
      <c r="C224" s="115"/>
      <c r="D224" s="115"/>
      <c r="E224" s="115"/>
      <c r="F224" s="115"/>
      <c r="G224" s="115"/>
      <c r="H224" s="115"/>
      <c r="I224" s="115"/>
    </row>
    <row r="225" spans="1:9" ht="15.75" customHeight="1" x14ac:dyDescent="0.2">
      <c r="A225" s="10"/>
      <c r="B225" s="10"/>
      <c r="C225" s="10"/>
      <c r="D225" s="10"/>
      <c r="E225" s="10"/>
      <c r="F225" s="10"/>
      <c r="G225" s="10"/>
      <c r="H225" s="10"/>
      <c r="I225" s="10"/>
    </row>
    <row r="226" spans="1:9" ht="12.75" customHeight="1" x14ac:dyDescent="0.2">
      <c r="A226" s="10"/>
      <c r="B226" s="10"/>
      <c r="C226" s="82" t="s">
        <v>27</v>
      </c>
      <c r="D226" s="82" t="s">
        <v>28</v>
      </c>
      <c r="E226" s="10"/>
      <c r="F226" s="10"/>
      <c r="G226" s="10"/>
      <c r="H226" s="10"/>
      <c r="I226" s="10"/>
    </row>
    <row r="227" spans="1:9" ht="15" customHeight="1" x14ac:dyDescent="0.25">
      <c r="A227" s="10"/>
      <c r="B227" s="10"/>
      <c r="C227" s="47" t="s">
        <v>152</v>
      </c>
      <c r="D227" s="83">
        <f>B120</f>
        <v>0.128</v>
      </c>
      <c r="E227" s="10"/>
      <c r="F227" s="10"/>
      <c r="G227" s="10"/>
      <c r="H227" s="10"/>
      <c r="I227" s="10"/>
    </row>
    <row r="228" spans="1:9" ht="15" customHeight="1" x14ac:dyDescent="0.25">
      <c r="A228" s="10"/>
      <c r="B228" s="10"/>
      <c r="C228" s="47" t="s">
        <v>153</v>
      </c>
      <c r="D228" s="83">
        <f>C142</f>
        <v>0.1240192</v>
      </c>
      <c r="E228" s="10"/>
      <c r="F228" s="10"/>
      <c r="G228" s="10"/>
      <c r="H228" s="10"/>
      <c r="I228" s="10"/>
    </row>
    <row r="229" spans="1:9" ht="15" customHeight="1" x14ac:dyDescent="0.25">
      <c r="A229" s="84"/>
      <c r="B229" s="10"/>
      <c r="C229" s="47" t="s">
        <v>154</v>
      </c>
      <c r="D229" s="83">
        <f>C219</f>
        <v>0.13200000000000001</v>
      </c>
      <c r="E229" s="10"/>
      <c r="F229" s="10"/>
      <c r="G229" s="10"/>
      <c r="H229" s="10"/>
      <c r="I229" s="10"/>
    </row>
    <row r="230" spans="1:9" ht="19.5" customHeight="1" thickBot="1" x14ac:dyDescent="0.25">
      <c r="A230" s="10"/>
      <c r="B230" s="10"/>
      <c r="C230" s="10"/>
      <c r="D230" s="10"/>
      <c r="E230" s="10"/>
      <c r="F230" s="10"/>
      <c r="G230" s="10"/>
      <c r="H230" s="10"/>
      <c r="I230" s="10"/>
    </row>
    <row r="231" spans="1:9" ht="15" thickBot="1" x14ac:dyDescent="0.3">
      <c r="A231" s="10"/>
      <c r="B231" s="10"/>
      <c r="C231" s="28" t="s">
        <v>155</v>
      </c>
      <c r="D231" s="80">
        <f>AVERAGE(D227:D229)</f>
        <v>0.12800639999999999</v>
      </c>
      <c r="E231" s="10"/>
      <c r="F231" s="10"/>
      <c r="G231" s="10"/>
      <c r="H231" s="10"/>
      <c r="I231" s="10"/>
    </row>
    <row r="232" spans="1:9" x14ac:dyDescent="0.2">
      <c r="A232" s="10"/>
      <c r="B232" s="10"/>
      <c r="C232" s="10"/>
      <c r="D232" s="10"/>
      <c r="E232" s="10"/>
      <c r="F232" s="10"/>
      <c r="G232" s="10"/>
      <c r="H232" s="10"/>
      <c r="I232" s="10"/>
    </row>
    <row r="233" spans="1:9" x14ac:dyDescent="0.2">
      <c r="A233" s="14" t="s">
        <v>5</v>
      </c>
      <c r="B233" s="10"/>
      <c r="C233" s="10"/>
      <c r="D233" s="10"/>
      <c r="E233" s="10"/>
      <c r="F233" s="10"/>
      <c r="G233" s="10"/>
      <c r="H233" s="10"/>
      <c r="I233" s="10"/>
    </row>
    <row r="234" spans="1:9" ht="12.75" customHeight="1" x14ac:dyDescent="0.2">
      <c r="A234" s="114" t="s">
        <v>70</v>
      </c>
      <c r="B234" s="114"/>
      <c r="C234" s="114"/>
      <c r="D234" s="114"/>
      <c r="E234" s="114"/>
      <c r="F234" s="114"/>
      <c r="G234" s="114"/>
      <c r="H234" s="114"/>
      <c r="I234" s="114"/>
    </row>
    <row r="235" spans="1:9" x14ac:dyDescent="0.2">
      <c r="A235" s="114"/>
      <c r="B235" s="114"/>
      <c r="C235" s="114"/>
      <c r="D235" s="114"/>
      <c r="E235" s="114"/>
      <c r="F235" s="114"/>
      <c r="G235" s="114"/>
      <c r="H235" s="114"/>
      <c r="I235" s="114"/>
    </row>
    <row r="236" spans="1:9" x14ac:dyDescent="0.2">
      <c r="A236" s="15"/>
      <c r="B236" s="10"/>
      <c r="C236" s="10"/>
      <c r="D236" s="10"/>
      <c r="E236" s="10"/>
      <c r="F236" s="10"/>
      <c r="G236" s="10"/>
      <c r="H236" s="10"/>
      <c r="I236" s="10"/>
    </row>
    <row r="237" spans="1:9" x14ac:dyDescent="0.2">
      <c r="A237" s="111" t="s">
        <v>87</v>
      </c>
      <c r="B237" s="111"/>
      <c r="C237" s="111"/>
      <c r="D237" s="111"/>
      <c r="E237" s="111"/>
      <c r="F237" s="111"/>
      <c r="G237" s="111"/>
      <c r="H237" s="111"/>
      <c r="I237" s="111"/>
    </row>
    <row r="238" spans="1:9" x14ac:dyDescent="0.2">
      <c r="A238" s="84"/>
      <c r="B238" s="84"/>
      <c r="C238" s="84"/>
      <c r="D238" s="84"/>
      <c r="E238" s="84"/>
      <c r="F238" s="84"/>
      <c r="G238" s="84"/>
      <c r="H238" s="18"/>
      <c r="I238" s="18"/>
    </row>
    <row r="239" spans="1:9" x14ac:dyDescent="0.2">
      <c r="A239" s="21" t="s">
        <v>109</v>
      </c>
      <c r="B239" s="36">
        <f>B45</f>
        <v>0.4</v>
      </c>
      <c r="C239" s="84"/>
      <c r="D239" s="84"/>
      <c r="E239" s="84"/>
      <c r="F239" s="84"/>
      <c r="G239" s="84"/>
      <c r="H239" s="18"/>
      <c r="I239" s="18"/>
    </row>
    <row r="240" spans="1:9" ht="15" thickBot="1" x14ac:dyDescent="0.3">
      <c r="A240" s="21" t="s">
        <v>156</v>
      </c>
      <c r="B240" s="26">
        <v>0.3</v>
      </c>
      <c r="C240" s="21" t="s">
        <v>157</v>
      </c>
      <c r="D240" s="48">
        <f>E38</f>
        <v>0.1000005267549679</v>
      </c>
      <c r="E240" s="21"/>
      <c r="F240" s="21"/>
      <c r="G240" s="21"/>
      <c r="H240" s="10"/>
      <c r="I240" s="10"/>
    </row>
    <row r="241" spans="1:9" ht="15" customHeight="1" thickBot="1" x14ac:dyDescent="0.3">
      <c r="A241" s="21" t="s">
        <v>158</v>
      </c>
      <c r="B241" s="26">
        <v>0.1</v>
      </c>
      <c r="C241" s="21" t="s">
        <v>122</v>
      </c>
      <c r="D241" s="48">
        <f>B65</f>
        <v>9.0006975540604398E-2</v>
      </c>
      <c r="E241" s="21"/>
      <c r="F241" s="85" t="s">
        <v>8</v>
      </c>
      <c r="G241" s="86">
        <f>(B240*(1-B239)*D240)+(B241*D241)+(B242*D242)</f>
        <v>0.10380463236995466</v>
      </c>
      <c r="H241" s="10"/>
      <c r="I241" s="10"/>
    </row>
    <row r="242" spans="1:9" ht="14.25" x14ac:dyDescent="0.25">
      <c r="A242" s="21" t="s">
        <v>159</v>
      </c>
      <c r="B242" s="26">
        <v>0.6</v>
      </c>
      <c r="C242" s="21" t="s">
        <v>144</v>
      </c>
      <c r="D242" s="48">
        <f>D231</f>
        <v>0.12800639999999999</v>
      </c>
      <c r="E242" s="21"/>
      <c r="F242" s="21"/>
      <c r="G242" s="21"/>
      <c r="H242" s="10"/>
      <c r="I242" s="10"/>
    </row>
    <row r="243" spans="1:9" x14ac:dyDescent="0.2">
      <c r="A243" s="10"/>
      <c r="B243" s="10"/>
      <c r="C243" s="10"/>
      <c r="D243" s="10"/>
      <c r="E243" s="10"/>
      <c r="F243" s="10"/>
      <c r="G243" s="10"/>
      <c r="H243" s="10"/>
      <c r="I243" s="10"/>
    </row>
    <row r="244" spans="1:9" x14ac:dyDescent="0.2">
      <c r="A244" s="106" t="s">
        <v>179</v>
      </c>
      <c r="B244" s="106"/>
      <c r="C244" s="106"/>
      <c r="D244" s="106"/>
      <c r="E244" s="106"/>
      <c r="F244" s="106"/>
      <c r="G244" s="106"/>
      <c r="H244" s="106"/>
      <c r="I244" s="106"/>
    </row>
    <row r="245" spans="1:9" x14ac:dyDescent="0.2">
      <c r="A245" s="87"/>
      <c r="B245" s="87"/>
      <c r="C245" s="87"/>
      <c r="D245" s="87"/>
      <c r="E245" s="87"/>
      <c r="F245" s="87"/>
      <c r="G245" s="87"/>
      <c r="H245" s="10"/>
      <c r="I245" s="10"/>
    </row>
    <row r="246" spans="1:9" ht="12.75" customHeight="1" x14ac:dyDescent="0.2">
      <c r="A246" s="116" t="s">
        <v>178</v>
      </c>
      <c r="B246" s="102"/>
      <c r="C246" s="102"/>
      <c r="D246" s="102"/>
      <c r="E246" s="102"/>
      <c r="F246" s="102"/>
      <c r="G246" s="102"/>
      <c r="H246" s="102"/>
      <c r="I246" s="102"/>
    </row>
    <row r="247" spans="1:9" x14ac:dyDescent="0.2">
      <c r="A247" s="102"/>
      <c r="B247" s="102"/>
      <c r="C247" s="102"/>
      <c r="D247" s="102"/>
      <c r="E247" s="102"/>
      <c r="F247" s="102"/>
      <c r="G247" s="102"/>
      <c r="H247" s="102"/>
      <c r="I247" s="102"/>
    </row>
    <row r="248" spans="1:9" x14ac:dyDescent="0.2">
      <c r="A248" s="15"/>
      <c r="B248" s="10"/>
      <c r="C248" s="10"/>
      <c r="D248" s="10"/>
      <c r="E248" s="10"/>
      <c r="F248" s="10"/>
      <c r="G248" s="10"/>
      <c r="H248" s="10"/>
      <c r="I248" s="10"/>
    </row>
    <row r="249" spans="1:9" x14ac:dyDescent="0.2">
      <c r="A249" s="111" t="s">
        <v>177</v>
      </c>
      <c r="B249" s="102"/>
      <c r="C249" s="102"/>
      <c r="D249" s="102"/>
      <c r="E249" s="102"/>
      <c r="F249" s="102"/>
      <c r="G249" s="102"/>
      <c r="H249" s="102"/>
      <c r="I249" s="102"/>
    </row>
    <row r="250" spans="1:9" x14ac:dyDescent="0.2">
      <c r="A250" s="102"/>
      <c r="B250" s="102"/>
      <c r="C250" s="102"/>
      <c r="D250" s="102"/>
      <c r="E250" s="102"/>
      <c r="F250" s="102"/>
      <c r="G250" s="102"/>
      <c r="H250" s="102"/>
      <c r="I250" s="102"/>
    </row>
    <row r="251" spans="1:9" x14ac:dyDescent="0.2">
      <c r="A251" s="15"/>
      <c r="B251" s="10"/>
      <c r="C251" s="10"/>
      <c r="D251" s="10"/>
      <c r="E251" s="10"/>
      <c r="F251" s="10"/>
      <c r="G251" s="10"/>
      <c r="H251" s="10"/>
      <c r="I251" s="10"/>
    </row>
    <row r="252" spans="1:9" x14ac:dyDescent="0.2">
      <c r="A252" s="111" t="s">
        <v>169</v>
      </c>
      <c r="B252" s="112"/>
      <c r="C252" s="112"/>
      <c r="D252" s="112"/>
      <c r="E252" s="112"/>
      <c r="F252" s="112"/>
      <c r="G252" s="112"/>
      <c r="H252" s="112"/>
      <c r="I252" s="112"/>
    </row>
    <row r="253" spans="1:9" x14ac:dyDescent="0.2">
      <c r="A253" s="112"/>
      <c r="B253" s="112"/>
      <c r="C253" s="112"/>
      <c r="D253" s="112"/>
      <c r="E253" s="112"/>
      <c r="F253" s="112"/>
      <c r="G253" s="112"/>
      <c r="H253" s="112"/>
      <c r="I253" s="112"/>
    </row>
    <row r="254" spans="1:9" x14ac:dyDescent="0.2">
      <c r="A254" s="112"/>
      <c r="B254" s="112"/>
      <c r="C254" s="112"/>
      <c r="D254" s="112"/>
      <c r="E254" s="112"/>
      <c r="F254" s="112"/>
      <c r="G254" s="112"/>
      <c r="H254" s="112"/>
      <c r="I254" s="112"/>
    </row>
    <row r="255" spans="1:9" x14ac:dyDescent="0.2">
      <c r="A255" s="106" t="s">
        <v>88</v>
      </c>
      <c r="B255" s="106"/>
      <c r="C255" s="106"/>
      <c r="D255" s="106"/>
      <c r="E255" s="106"/>
      <c r="F255" s="106"/>
      <c r="G255" s="106"/>
      <c r="H255" s="106"/>
      <c r="I255" s="106"/>
    </row>
    <row r="256" spans="1:9" x14ac:dyDescent="0.2">
      <c r="A256" s="106" t="s">
        <v>89</v>
      </c>
      <c r="B256" s="106"/>
      <c r="C256" s="106"/>
      <c r="D256" s="106"/>
      <c r="E256" s="106"/>
      <c r="F256" s="106"/>
      <c r="G256" s="106"/>
      <c r="H256" s="106"/>
      <c r="I256" s="106"/>
    </row>
    <row r="257" spans="1:9" x14ac:dyDescent="0.2">
      <c r="A257" s="106" t="s">
        <v>90</v>
      </c>
      <c r="B257" s="106"/>
      <c r="C257" s="106"/>
      <c r="D257" s="106"/>
      <c r="E257" s="106"/>
      <c r="F257" s="106"/>
      <c r="G257" s="106"/>
      <c r="H257" s="106"/>
      <c r="I257" s="106"/>
    </row>
    <row r="258" spans="1:9" x14ac:dyDescent="0.2">
      <c r="A258" s="106" t="s">
        <v>91</v>
      </c>
      <c r="B258" s="106"/>
      <c r="C258" s="106"/>
      <c r="D258" s="106"/>
      <c r="E258" s="106"/>
      <c r="F258" s="106"/>
      <c r="G258" s="106"/>
      <c r="H258" s="106"/>
      <c r="I258" s="106"/>
    </row>
    <row r="259" spans="1:9" x14ac:dyDescent="0.2">
      <c r="A259" s="15"/>
      <c r="B259" s="10"/>
      <c r="C259" s="10"/>
      <c r="D259" s="10"/>
      <c r="E259" s="10"/>
      <c r="F259" s="10"/>
      <c r="G259" s="10"/>
      <c r="H259" s="10"/>
      <c r="I259" s="10"/>
    </row>
    <row r="260" spans="1:9" ht="13.5" thickBot="1" x14ac:dyDescent="0.25">
      <c r="A260" s="10"/>
      <c r="B260" s="47" t="s">
        <v>1</v>
      </c>
      <c r="C260" s="46">
        <v>5.6000000000000001E-2</v>
      </c>
      <c r="D260" s="10"/>
      <c r="E260" s="10"/>
      <c r="F260" s="10"/>
      <c r="G260" s="10"/>
      <c r="H260" s="10"/>
      <c r="I260" s="10"/>
    </row>
    <row r="261" spans="1:9" ht="15" thickBot="1" x14ac:dyDescent="0.3">
      <c r="A261" s="10"/>
      <c r="B261" s="47" t="s">
        <v>29</v>
      </c>
      <c r="C261" s="46">
        <v>0.06</v>
      </c>
      <c r="D261" s="10"/>
      <c r="E261" s="88" t="s">
        <v>134</v>
      </c>
      <c r="F261" s="80">
        <f>C260+C262*(C261)</f>
        <v>0.158</v>
      </c>
      <c r="G261" s="10"/>
      <c r="H261" s="10"/>
      <c r="I261" s="10"/>
    </row>
    <row r="262" spans="1:9" x14ac:dyDescent="0.2">
      <c r="A262" s="10"/>
      <c r="B262" s="47" t="s">
        <v>2</v>
      </c>
      <c r="C262" s="19">
        <v>1.7</v>
      </c>
      <c r="D262" s="10"/>
      <c r="E262" s="10"/>
      <c r="F262" s="10"/>
      <c r="G262" s="10"/>
      <c r="H262" s="10"/>
      <c r="I262" s="10"/>
    </row>
    <row r="263" spans="1:9" ht="13.5" customHeight="1" x14ac:dyDescent="0.2">
      <c r="A263" s="123" t="s">
        <v>56</v>
      </c>
      <c r="B263" s="123"/>
      <c r="C263" s="35">
        <v>0.1</v>
      </c>
      <c r="D263" s="10"/>
      <c r="E263" s="10"/>
      <c r="F263" s="10"/>
      <c r="G263" s="10"/>
      <c r="H263" s="10"/>
      <c r="I263" s="10"/>
    </row>
    <row r="264" spans="1:9" ht="14.25" x14ac:dyDescent="0.25">
      <c r="A264" s="10"/>
      <c r="B264" s="47" t="s">
        <v>126</v>
      </c>
      <c r="C264" s="35">
        <v>0.12</v>
      </c>
      <c r="D264" s="10"/>
      <c r="E264" s="10"/>
      <c r="F264" s="10"/>
      <c r="G264" s="10"/>
      <c r="H264" s="10"/>
      <c r="I264" s="10"/>
    </row>
    <row r="265" spans="1:9" x14ac:dyDescent="0.2">
      <c r="A265" s="10"/>
      <c r="B265" s="47" t="s">
        <v>57</v>
      </c>
      <c r="C265" s="35">
        <v>0.4</v>
      </c>
      <c r="D265" s="10"/>
      <c r="E265" s="10"/>
      <c r="F265" s="10"/>
      <c r="G265" s="10"/>
      <c r="H265" s="10"/>
      <c r="I265" s="10"/>
    </row>
    <row r="266" spans="1:9" x14ac:dyDescent="0.2">
      <c r="A266" s="10"/>
      <c r="B266" s="10"/>
      <c r="C266" s="19"/>
      <c r="D266" s="10"/>
      <c r="E266" s="10"/>
      <c r="F266" s="10"/>
      <c r="G266" s="10"/>
      <c r="H266" s="10"/>
      <c r="I266" s="10"/>
    </row>
    <row r="267" spans="1:9" ht="14.25" x14ac:dyDescent="0.25">
      <c r="A267" s="10"/>
      <c r="B267" s="21" t="s">
        <v>8</v>
      </c>
      <c r="C267" s="21" t="s">
        <v>160</v>
      </c>
      <c r="D267" s="21" t="s">
        <v>81</v>
      </c>
      <c r="E267" s="21" t="s">
        <v>161</v>
      </c>
      <c r="F267" s="10" t="s">
        <v>58</v>
      </c>
      <c r="G267" s="21" t="s">
        <v>162</v>
      </c>
      <c r="H267" s="10"/>
      <c r="I267" s="10"/>
    </row>
    <row r="268" spans="1:9" ht="13.5" thickBot="1" x14ac:dyDescent="0.25">
      <c r="A268" s="10"/>
      <c r="B268" s="21" t="s">
        <v>8</v>
      </c>
      <c r="C268" s="48">
        <f>C263*C264</f>
        <v>1.2E-2</v>
      </c>
      <c r="D268" s="21" t="s">
        <v>15</v>
      </c>
      <c r="E268" s="36">
        <f>1-C265</f>
        <v>0.6</v>
      </c>
      <c r="F268" s="10" t="s">
        <v>58</v>
      </c>
      <c r="G268" s="78">
        <f>(1-C263)*F261</f>
        <v>0.14219999999999999</v>
      </c>
      <c r="H268" s="10"/>
      <c r="I268" s="10"/>
    </row>
    <row r="269" spans="1:9" ht="13.5" thickBot="1" x14ac:dyDescent="0.25">
      <c r="A269" s="10"/>
      <c r="B269" s="21" t="s">
        <v>8</v>
      </c>
      <c r="C269" s="89">
        <f>(C268*E268)+G268</f>
        <v>0.14940000000000001</v>
      </c>
      <c r="D269" s="10"/>
      <c r="E269" s="10"/>
      <c r="F269" s="10"/>
      <c r="G269" s="10"/>
      <c r="H269" s="10"/>
      <c r="I269" s="10"/>
    </row>
    <row r="270" spans="1:9" x14ac:dyDescent="0.2">
      <c r="A270" s="10"/>
      <c r="B270" s="10"/>
      <c r="C270" s="10"/>
      <c r="D270" s="10"/>
      <c r="E270" s="10"/>
      <c r="F270" s="10"/>
      <c r="G270" s="10"/>
      <c r="H270" s="10"/>
      <c r="I270" s="10"/>
    </row>
    <row r="271" spans="1:9" x14ac:dyDescent="0.2">
      <c r="A271" s="105" t="s">
        <v>61</v>
      </c>
      <c r="B271" s="105"/>
      <c r="C271" s="90">
        <f>C269</f>
        <v>0.14940000000000001</v>
      </c>
      <c r="D271" s="10"/>
      <c r="E271" s="10"/>
      <c r="F271" s="10"/>
      <c r="G271" s="10"/>
      <c r="H271" s="10"/>
      <c r="I271" s="10"/>
    </row>
    <row r="272" spans="1:9" x14ac:dyDescent="0.2">
      <c r="A272" s="105" t="s">
        <v>62</v>
      </c>
      <c r="B272" s="105"/>
      <c r="C272" s="90">
        <f>G241</f>
        <v>0.10380463236995466</v>
      </c>
      <c r="D272" s="10"/>
      <c r="E272" s="10"/>
      <c r="F272" s="10"/>
      <c r="G272" s="10"/>
      <c r="H272" s="10"/>
      <c r="I272" s="10"/>
    </row>
    <row r="273" spans="1:9" x14ac:dyDescent="0.2">
      <c r="A273" s="15"/>
      <c r="B273" s="10"/>
      <c r="C273" s="10"/>
      <c r="D273" s="10"/>
      <c r="E273" s="10"/>
      <c r="F273" s="10"/>
      <c r="G273" s="10"/>
      <c r="H273" s="10"/>
      <c r="I273" s="10"/>
    </row>
    <row r="274" spans="1:9" x14ac:dyDescent="0.2">
      <c r="A274" s="114" t="s">
        <v>111</v>
      </c>
      <c r="B274" s="102"/>
      <c r="C274" s="102"/>
      <c r="D274" s="102"/>
      <c r="E274" s="102"/>
      <c r="F274" s="102"/>
      <c r="G274" s="102"/>
      <c r="H274" s="102"/>
      <c r="I274" s="102"/>
    </row>
    <row r="275" spans="1:9" x14ac:dyDescent="0.2">
      <c r="A275" s="102"/>
      <c r="B275" s="102"/>
      <c r="C275" s="102"/>
      <c r="D275" s="102"/>
      <c r="E275" s="102"/>
      <c r="F275" s="102"/>
      <c r="G275" s="102"/>
      <c r="H275" s="102"/>
      <c r="I275" s="102"/>
    </row>
    <row r="276" spans="1:9" x14ac:dyDescent="0.2">
      <c r="A276" s="15"/>
      <c r="B276" s="10"/>
      <c r="C276" s="10"/>
      <c r="D276" s="10"/>
      <c r="E276" s="10"/>
      <c r="F276" s="10"/>
      <c r="G276" s="10"/>
      <c r="H276" s="10"/>
      <c r="I276" s="10"/>
    </row>
    <row r="277" spans="1:9" x14ac:dyDescent="0.2">
      <c r="A277" s="111" t="s">
        <v>181</v>
      </c>
      <c r="B277" s="102"/>
      <c r="C277" s="102"/>
      <c r="D277" s="102"/>
      <c r="E277" s="102"/>
      <c r="F277" s="102"/>
      <c r="G277" s="102"/>
      <c r="H277" s="102"/>
      <c r="I277" s="102"/>
    </row>
    <row r="278" spans="1:9" x14ac:dyDescent="0.2">
      <c r="A278" s="10"/>
      <c r="B278" s="31"/>
      <c r="C278" s="31"/>
      <c r="D278" s="31"/>
      <c r="E278" s="31"/>
      <c r="F278" s="31"/>
      <c r="G278" s="31"/>
      <c r="H278" s="10"/>
      <c r="I278" s="10"/>
    </row>
    <row r="279" spans="1:9" x14ac:dyDescent="0.2">
      <c r="A279" s="111" t="s">
        <v>180</v>
      </c>
      <c r="B279" s="112"/>
      <c r="C279" s="112"/>
      <c r="D279" s="112"/>
      <c r="E279" s="112"/>
      <c r="F279" s="112"/>
      <c r="G279" s="112"/>
      <c r="H279" s="112"/>
      <c r="I279" s="112"/>
    </row>
    <row r="280" spans="1:9" x14ac:dyDescent="0.2">
      <c r="A280" s="112"/>
      <c r="B280" s="112"/>
      <c r="C280" s="112"/>
      <c r="D280" s="112"/>
      <c r="E280" s="112"/>
      <c r="F280" s="112"/>
      <c r="G280" s="112"/>
      <c r="H280" s="112"/>
      <c r="I280" s="112"/>
    </row>
    <row r="281" spans="1:9" x14ac:dyDescent="0.2">
      <c r="A281" s="10"/>
      <c r="B281" s="31"/>
      <c r="C281" s="31"/>
      <c r="D281" s="31"/>
      <c r="E281" s="31"/>
      <c r="F281" s="31"/>
      <c r="G281" s="31"/>
      <c r="H281" s="10"/>
      <c r="I281" s="10"/>
    </row>
    <row r="282" spans="1:9" x14ac:dyDescent="0.2">
      <c r="A282" s="111" t="s">
        <v>170</v>
      </c>
      <c r="B282" s="112"/>
      <c r="C282" s="112"/>
      <c r="D282" s="112"/>
      <c r="E282" s="112"/>
      <c r="F282" s="112"/>
      <c r="G282" s="112"/>
      <c r="H282" s="112"/>
      <c r="I282" s="112"/>
    </row>
    <row r="283" spans="1:9" x14ac:dyDescent="0.2">
      <c r="A283" s="112"/>
      <c r="B283" s="112"/>
      <c r="C283" s="112"/>
      <c r="D283" s="112"/>
      <c r="E283" s="112"/>
      <c r="F283" s="112"/>
      <c r="G283" s="112"/>
      <c r="H283" s="112"/>
      <c r="I283" s="112"/>
    </row>
    <row r="284" spans="1:9" x14ac:dyDescent="0.2">
      <c r="A284" s="112"/>
      <c r="B284" s="112"/>
      <c r="C284" s="112"/>
      <c r="D284" s="112"/>
      <c r="E284" s="112"/>
      <c r="F284" s="112"/>
      <c r="G284" s="112"/>
      <c r="H284" s="112"/>
      <c r="I284" s="112"/>
    </row>
    <row r="285" spans="1:9" x14ac:dyDescent="0.2">
      <c r="A285" s="17"/>
      <c r="B285" s="17"/>
      <c r="C285" s="17"/>
      <c r="D285" s="17"/>
      <c r="E285" s="17"/>
      <c r="F285" s="17"/>
      <c r="G285" s="17"/>
      <c r="H285" s="17"/>
      <c r="I285" s="17"/>
    </row>
    <row r="286" spans="1:9" x14ac:dyDescent="0.2">
      <c r="A286" s="14" t="s">
        <v>30</v>
      </c>
      <c r="B286" s="10"/>
      <c r="C286" s="10"/>
      <c r="D286" s="10"/>
      <c r="E286" s="10"/>
      <c r="F286" s="10"/>
      <c r="G286" s="10"/>
      <c r="H286" s="10"/>
      <c r="I286" s="10"/>
    </row>
    <row r="287" spans="1:9" ht="14.25" customHeight="1" x14ac:dyDescent="0.2">
      <c r="A287" s="101" t="s">
        <v>92</v>
      </c>
      <c r="B287" s="101"/>
      <c r="C287" s="101"/>
      <c r="D287" s="101"/>
      <c r="E287" s="101"/>
      <c r="F287" s="101"/>
      <c r="G287" s="101"/>
      <c r="H287" s="102"/>
      <c r="I287" s="102"/>
    </row>
    <row r="288" spans="1:9" x14ac:dyDescent="0.2">
      <c r="A288" s="101"/>
      <c r="B288" s="101"/>
      <c r="C288" s="101"/>
      <c r="D288" s="101"/>
      <c r="E288" s="101"/>
      <c r="F288" s="101"/>
      <c r="G288" s="101"/>
      <c r="H288" s="102"/>
      <c r="I288" s="102"/>
    </row>
    <row r="289" spans="1:9" x14ac:dyDescent="0.2">
      <c r="A289" s="101"/>
      <c r="B289" s="101"/>
      <c r="C289" s="101"/>
      <c r="D289" s="101"/>
      <c r="E289" s="101"/>
      <c r="F289" s="101"/>
      <c r="G289" s="101"/>
      <c r="H289" s="102"/>
      <c r="I289" s="102"/>
    </row>
    <row r="290" spans="1:9" ht="13.5" customHeight="1" x14ac:dyDescent="0.2">
      <c r="A290" s="10"/>
      <c r="B290" s="10"/>
      <c r="C290" s="10"/>
      <c r="D290" s="10"/>
      <c r="E290" s="10"/>
      <c r="F290" s="10"/>
      <c r="G290" s="10"/>
      <c r="H290" s="10"/>
      <c r="I290" s="10"/>
    </row>
    <row r="291" spans="1:9" ht="14.25" customHeight="1" x14ac:dyDescent="0.25">
      <c r="A291" s="47" t="s">
        <v>139</v>
      </c>
      <c r="B291" s="33">
        <f>B134</f>
        <v>50</v>
      </c>
      <c r="C291" s="10"/>
      <c r="D291" s="10"/>
      <c r="E291" s="10"/>
      <c r="F291" s="10"/>
      <c r="G291" s="10"/>
      <c r="H291" s="10"/>
      <c r="I291" s="10"/>
    </row>
    <row r="292" spans="1:9" ht="14.25" x14ac:dyDescent="0.25">
      <c r="A292" s="47" t="s">
        <v>140</v>
      </c>
      <c r="B292" s="33">
        <f>B135</f>
        <v>3.12</v>
      </c>
      <c r="C292" s="10"/>
      <c r="D292" s="10"/>
      <c r="E292" s="10"/>
      <c r="F292" s="10"/>
      <c r="G292" s="10"/>
      <c r="H292" s="10"/>
      <c r="I292" s="10"/>
    </row>
    <row r="293" spans="1:9" x14ac:dyDescent="0.2">
      <c r="A293" s="47" t="s">
        <v>10</v>
      </c>
      <c r="B293" s="46">
        <f>B136</f>
        <v>5.8000000000000003E-2</v>
      </c>
      <c r="C293" s="10"/>
      <c r="D293" s="10"/>
      <c r="E293" s="10"/>
      <c r="F293" s="10"/>
      <c r="G293" s="10"/>
      <c r="H293" s="10"/>
      <c r="I293" s="10"/>
    </row>
    <row r="294" spans="1:9" ht="14.25" x14ac:dyDescent="0.25">
      <c r="A294" s="47" t="s">
        <v>141</v>
      </c>
      <c r="B294" s="33">
        <f>B292*(1+B293)</f>
        <v>3.3009600000000003</v>
      </c>
      <c r="C294" s="10"/>
      <c r="D294" s="10"/>
      <c r="E294" s="10"/>
      <c r="F294" s="10"/>
      <c r="G294" s="10"/>
      <c r="H294" s="10"/>
      <c r="I294" s="10"/>
    </row>
    <row r="295" spans="1:9" x14ac:dyDescent="0.2">
      <c r="A295" s="10"/>
      <c r="B295" s="23"/>
      <c r="C295" s="10"/>
      <c r="D295" s="10"/>
      <c r="E295" s="10"/>
      <c r="F295" s="10"/>
      <c r="G295" s="10"/>
      <c r="H295" s="10"/>
      <c r="I295" s="10"/>
    </row>
    <row r="296" spans="1:9" ht="15.75" x14ac:dyDescent="0.25">
      <c r="A296" s="10"/>
      <c r="B296" s="47" t="s">
        <v>134</v>
      </c>
      <c r="C296" s="21" t="s">
        <v>142</v>
      </c>
      <c r="D296" s="54" t="s">
        <v>50</v>
      </c>
      <c r="E296" s="21" t="s">
        <v>143</v>
      </c>
      <c r="F296" s="21" t="s">
        <v>9</v>
      </c>
      <c r="G296" s="21" t="s">
        <v>4</v>
      </c>
      <c r="H296" s="10"/>
      <c r="I296" s="10"/>
    </row>
    <row r="297" spans="1:9" ht="16.5" thickBot="1" x14ac:dyDescent="0.3">
      <c r="A297" s="10"/>
      <c r="B297" s="47" t="s">
        <v>134</v>
      </c>
      <c r="C297" s="34">
        <f>B294</f>
        <v>3.3009600000000003</v>
      </c>
      <c r="D297" s="54" t="s">
        <v>50</v>
      </c>
      <c r="E297" s="34">
        <f>B291</f>
        <v>50</v>
      </c>
      <c r="F297" s="21" t="s">
        <v>9</v>
      </c>
      <c r="G297" s="48">
        <f>B293</f>
        <v>5.8000000000000003E-2</v>
      </c>
      <c r="H297" s="10"/>
      <c r="I297" s="10"/>
    </row>
    <row r="298" spans="1:9" ht="15" thickBot="1" x14ac:dyDescent="0.3">
      <c r="A298" s="10"/>
      <c r="B298" s="28" t="s">
        <v>144</v>
      </c>
      <c r="C298" s="80">
        <f>(C297/E297)+G297</f>
        <v>0.1240192</v>
      </c>
      <c r="D298" s="10"/>
      <c r="E298" s="10"/>
      <c r="F298" s="10"/>
      <c r="G298" s="10"/>
      <c r="H298" s="10"/>
      <c r="I298" s="10"/>
    </row>
    <row r="299" spans="1:9" x14ac:dyDescent="0.2">
      <c r="A299" s="51"/>
      <c r="B299" s="51"/>
      <c r="C299" s="51"/>
      <c r="D299" s="51"/>
      <c r="E299" s="51"/>
      <c r="F299" s="51"/>
      <c r="G299" s="51"/>
      <c r="H299" s="10"/>
      <c r="I299" s="10"/>
    </row>
    <row r="300" spans="1:9" x14ac:dyDescent="0.2">
      <c r="A300" s="81"/>
      <c r="B300" s="10"/>
      <c r="C300" s="47" t="s">
        <v>39</v>
      </c>
      <c r="D300" s="91">
        <v>0.15</v>
      </c>
      <c r="E300" s="81"/>
      <c r="F300" s="81"/>
      <c r="G300" s="81"/>
      <c r="H300" s="10"/>
      <c r="I300" s="10"/>
    </row>
    <row r="301" spans="1:9" x14ac:dyDescent="0.2">
      <c r="A301" s="81"/>
      <c r="B301" s="10"/>
      <c r="C301" s="47" t="s">
        <v>48</v>
      </c>
      <c r="D301" s="92">
        <f>B291</f>
        <v>50</v>
      </c>
      <c r="E301" s="81"/>
      <c r="F301" s="81"/>
      <c r="G301" s="81"/>
      <c r="H301" s="10"/>
      <c r="I301" s="10"/>
    </row>
    <row r="302" spans="1:9" ht="13.5" customHeight="1" x14ac:dyDescent="0.2">
      <c r="A302" s="81"/>
      <c r="B302" s="81"/>
      <c r="C302" s="81"/>
      <c r="D302" s="81"/>
      <c r="E302" s="81"/>
      <c r="F302" s="81"/>
      <c r="G302" s="81"/>
      <c r="H302" s="10"/>
      <c r="I302" s="10"/>
    </row>
    <row r="303" spans="1:9" ht="15.75" customHeight="1" x14ac:dyDescent="0.2">
      <c r="A303" s="81"/>
      <c r="B303" s="10"/>
      <c r="C303" s="47" t="s">
        <v>34</v>
      </c>
      <c r="D303" s="93" t="s">
        <v>47</v>
      </c>
      <c r="E303" s="93" t="s">
        <v>163</v>
      </c>
      <c r="F303" s="81"/>
      <c r="G303" s="81"/>
      <c r="H303" s="10"/>
      <c r="I303" s="10"/>
    </row>
    <row r="304" spans="1:9" ht="17.25" customHeight="1" thickBot="1" x14ac:dyDescent="0.25">
      <c r="A304" s="81"/>
      <c r="B304" s="10"/>
      <c r="C304" s="47" t="s">
        <v>34</v>
      </c>
      <c r="D304" s="94">
        <f>D301</f>
        <v>50</v>
      </c>
      <c r="E304" s="91">
        <f>1-D300</f>
        <v>0.85</v>
      </c>
      <c r="F304" s="81"/>
      <c r="G304" s="81"/>
      <c r="H304" s="10"/>
      <c r="I304" s="10"/>
    </row>
    <row r="305" spans="1:9" ht="13.5" thickBot="1" x14ac:dyDescent="0.25">
      <c r="A305" s="28"/>
      <c r="B305" s="28"/>
      <c r="C305" s="28" t="s">
        <v>34</v>
      </c>
      <c r="D305" s="95">
        <f>D304*E304</f>
        <v>42.5</v>
      </c>
      <c r="E305" s="81"/>
      <c r="F305" s="81"/>
      <c r="G305" s="81"/>
      <c r="H305" s="10"/>
      <c r="I305" s="10"/>
    </row>
    <row r="306" spans="1:9" x14ac:dyDescent="0.2">
      <c r="A306" s="15"/>
      <c r="B306" s="10"/>
      <c r="C306" s="10"/>
      <c r="D306" s="10"/>
      <c r="E306" s="10"/>
      <c r="F306" s="10"/>
      <c r="G306" s="10"/>
      <c r="H306" s="10"/>
      <c r="I306" s="10"/>
    </row>
    <row r="307" spans="1:9" x14ac:dyDescent="0.2">
      <c r="A307" s="10"/>
      <c r="B307" s="10"/>
      <c r="C307" s="47" t="s">
        <v>34</v>
      </c>
      <c r="D307" s="33">
        <f>D305</f>
        <v>42.5</v>
      </c>
      <c r="E307" s="10"/>
      <c r="F307" s="10"/>
      <c r="G307" s="10"/>
      <c r="H307" s="10"/>
      <c r="I307" s="10"/>
    </row>
    <row r="308" spans="1:9" ht="14.25" x14ac:dyDescent="0.25">
      <c r="A308" s="10"/>
      <c r="B308" s="10"/>
      <c r="C308" s="47" t="s">
        <v>141</v>
      </c>
      <c r="D308" s="33">
        <f>B294</f>
        <v>3.3009600000000003</v>
      </c>
      <c r="E308" s="10"/>
      <c r="F308" s="10"/>
      <c r="G308" s="10"/>
      <c r="H308" s="10"/>
      <c r="I308" s="10"/>
    </row>
    <row r="309" spans="1:9" ht="15.75" customHeight="1" x14ac:dyDescent="0.2">
      <c r="A309" s="10"/>
      <c r="B309" s="10"/>
      <c r="C309" s="47" t="s">
        <v>10</v>
      </c>
      <c r="D309" s="46">
        <f>B293</f>
        <v>5.8000000000000003E-2</v>
      </c>
      <c r="E309" s="10"/>
      <c r="F309" s="10"/>
      <c r="G309" s="10"/>
      <c r="H309" s="10"/>
      <c r="I309" s="10"/>
    </row>
    <row r="310" spans="1:9" ht="15.75" customHeight="1" x14ac:dyDescent="0.2">
      <c r="A310" s="10"/>
      <c r="B310" s="23"/>
      <c r="C310" s="10"/>
      <c r="D310" s="10"/>
      <c r="E310" s="10"/>
      <c r="F310" s="10"/>
      <c r="G310" s="10"/>
      <c r="H310" s="10"/>
      <c r="I310" s="10"/>
    </row>
    <row r="311" spans="1:9" ht="12.75" customHeight="1" x14ac:dyDescent="0.25">
      <c r="A311" s="10"/>
      <c r="B311" s="47" t="s">
        <v>134</v>
      </c>
      <c r="C311" s="21" t="s">
        <v>142</v>
      </c>
      <c r="D311" s="54" t="s">
        <v>50</v>
      </c>
      <c r="E311" s="21" t="s">
        <v>49</v>
      </c>
      <c r="F311" s="21" t="s">
        <v>9</v>
      </c>
      <c r="G311" s="21" t="s">
        <v>4</v>
      </c>
      <c r="H311" s="10"/>
      <c r="I311" s="10"/>
    </row>
    <row r="312" spans="1:9" ht="16.5" thickBot="1" x14ac:dyDescent="0.3">
      <c r="A312" s="10"/>
      <c r="B312" s="47" t="s">
        <v>134</v>
      </c>
      <c r="C312" s="34">
        <f>D308</f>
        <v>3.3009600000000003</v>
      </c>
      <c r="D312" s="54" t="s">
        <v>50</v>
      </c>
      <c r="E312" s="34">
        <f>D307</f>
        <v>42.5</v>
      </c>
      <c r="F312" s="21" t="s">
        <v>9</v>
      </c>
      <c r="G312" s="48">
        <f>D309</f>
        <v>5.8000000000000003E-2</v>
      </c>
      <c r="H312" s="10"/>
      <c r="I312" s="10"/>
    </row>
    <row r="313" spans="1:9" ht="15" thickBot="1" x14ac:dyDescent="0.3">
      <c r="A313" s="10"/>
      <c r="B313" s="28" t="s">
        <v>144</v>
      </c>
      <c r="C313" s="80">
        <f>(C312/E312)+G312</f>
        <v>0.13566964705882353</v>
      </c>
      <c r="D313" s="10"/>
      <c r="E313" s="10"/>
      <c r="F313" s="10"/>
      <c r="G313" s="10"/>
      <c r="H313" s="10"/>
      <c r="I313" s="10"/>
    </row>
    <row r="314" spans="1:9" x14ac:dyDescent="0.2">
      <c r="A314" s="15"/>
      <c r="B314" s="10"/>
      <c r="C314" s="10"/>
      <c r="D314" s="10"/>
      <c r="E314" s="10"/>
      <c r="F314" s="10"/>
      <c r="G314" s="10"/>
      <c r="H314" s="10"/>
      <c r="I314" s="10"/>
    </row>
    <row r="315" spans="1:9" ht="14.25" customHeight="1" x14ac:dyDescent="0.2">
      <c r="A315" s="101" t="s">
        <v>93</v>
      </c>
      <c r="B315" s="101"/>
      <c r="C315" s="101"/>
      <c r="D315" s="101"/>
      <c r="E315" s="101"/>
      <c r="F315" s="101"/>
      <c r="G315" s="101"/>
      <c r="H315" s="102"/>
      <c r="I315" s="102"/>
    </row>
    <row r="316" spans="1:9" x14ac:dyDescent="0.2">
      <c r="A316" s="101"/>
      <c r="B316" s="101"/>
      <c r="C316" s="101"/>
      <c r="D316" s="101"/>
      <c r="E316" s="101"/>
      <c r="F316" s="101"/>
      <c r="G316" s="101"/>
      <c r="H316" s="102"/>
      <c r="I316" s="102"/>
    </row>
    <row r="317" spans="1:9" x14ac:dyDescent="0.2">
      <c r="A317" s="101"/>
      <c r="B317" s="101"/>
      <c r="C317" s="101"/>
      <c r="D317" s="101"/>
      <c r="E317" s="101"/>
      <c r="F317" s="101"/>
      <c r="G317" s="101"/>
      <c r="H317" s="102"/>
      <c r="I317" s="102"/>
    </row>
    <row r="318" spans="1:9" x14ac:dyDescent="0.2">
      <c r="A318" s="10"/>
      <c r="B318" s="10"/>
      <c r="C318" s="10"/>
      <c r="D318" s="10"/>
      <c r="E318" s="10"/>
      <c r="F318" s="10"/>
      <c r="G318" s="10"/>
      <c r="H318" s="10"/>
      <c r="I318" s="10"/>
    </row>
    <row r="319" spans="1:9" ht="12.75" customHeight="1" x14ac:dyDescent="0.2">
      <c r="A319" s="111" t="s">
        <v>94</v>
      </c>
      <c r="B319" s="112"/>
      <c r="C319" s="112"/>
      <c r="D319" s="112"/>
      <c r="E319" s="112"/>
      <c r="F319" s="112"/>
      <c r="G319" s="112"/>
      <c r="H319" s="112"/>
      <c r="I319" s="112"/>
    </row>
    <row r="320" spans="1:9" x14ac:dyDescent="0.2">
      <c r="A320" s="112"/>
      <c r="B320" s="112"/>
      <c r="C320" s="112"/>
      <c r="D320" s="112"/>
      <c r="E320" s="112"/>
      <c r="F320" s="112"/>
      <c r="G320" s="112"/>
      <c r="H320" s="112"/>
      <c r="I320" s="112"/>
    </row>
    <row r="321" spans="1:9" x14ac:dyDescent="0.2">
      <c r="A321" s="10"/>
      <c r="B321" s="10"/>
      <c r="C321" s="10"/>
      <c r="D321" s="10"/>
      <c r="E321" s="10"/>
      <c r="F321" s="10"/>
      <c r="G321" s="10"/>
      <c r="H321" s="10"/>
      <c r="I321" s="10"/>
    </row>
    <row r="322" spans="1:9" x14ac:dyDescent="0.2">
      <c r="A322" s="14" t="s">
        <v>99</v>
      </c>
      <c r="B322" s="10"/>
      <c r="C322" s="10"/>
      <c r="D322" s="10"/>
      <c r="E322" s="10"/>
      <c r="F322" s="10"/>
      <c r="G322" s="10"/>
      <c r="H322" s="10"/>
      <c r="I322" s="10"/>
    </row>
    <row r="323" spans="1:9" ht="16.5" customHeight="1" x14ac:dyDescent="0.2">
      <c r="A323" s="81"/>
      <c r="B323" s="81"/>
      <c r="C323" s="47" t="s">
        <v>38</v>
      </c>
      <c r="D323" s="91">
        <v>0.4</v>
      </c>
      <c r="E323" s="81"/>
      <c r="F323" s="81"/>
      <c r="G323" s="81"/>
      <c r="H323" s="10"/>
      <c r="I323" s="10"/>
    </row>
    <row r="324" spans="1:9" x14ac:dyDescent="0.2">
      <c r="A324" s="81"/>
      <c r="B324" s="81"/>
      <c r="C324" s="47" t="s">
        <v>39</v>
      </c>
      <c r="D324" s="91">
        <v>0.02</v>
      </c>
      <c r="E324" s="81"/>
      <c r="F324" s="81"/>
      <c r="G324" s="81"/>
      <c r="H324" s="10"/>
      <c r="I324" s="10"/>
    </row>
    <row r="325" spans="1:9" x14ac:dyDescent="0.2">
      <c r="A325" s="81"/>
      <c r="B325" s="81"/>
      <c r="C325" s="47" t="s">
        <v>40</v>
      </c>
      <c r="D325" s="96">
        <v>1000</v>
      </c>
      <c r="E325" s="81"/>
      <c r="F325" s="81"/>
      <c r="G325" s="81"/>
      <c r="H325" s="10"/>
      <c r="I325" s="10"/>
    </row>
    <row r="326" spans="1:9" x14ac:dyDescent="0.2">
      <c r="A326" s="81"/>
      <c r="B326" s="81"/>
      <c r="C326" s="47" t="s">
        <v>41</v>
      </c>
      <c r="D326" s="96">
        <v>1000</v>
      </c>
      <c r="E326" s="81"/>
      <c r="F326" s="81"/>
      <c r="G326" s="81"/>
      <c r="H326" s="10"/>
      <c r="I326" s="10"/>
    </row>
    <row r="327" spans="1:9" x14ac:dyDescent="0.2">
      <c r="A327" s="81"/>
      <c r="B327" s="81"/>
      <c r="C327" s="47" t="s">
        <v>42</v>
      </c>
      <c r="D327" s="96">
        <v>100</v>
      </c>
      <c r="E327" s="81"/>
      <c r="F327" s="81"/>
      <c r="G327" s="81"/>
      <c r="H327" s="10"/>
      <c r="I327" s="10"/>
    </row>
    <row r="328" spans="1:9" x14ac:dyDescent="0.2">
      <c r="A328" s="81"/>
      <c r="B328" s="81"/>
      <c r="C328" s="81"/>
      <c r="D328" s="81"/>
      <c r="E328" s="81"/>
      <c r="F328" s="81"/>
      <c r="G328" s="81"/>
      <c r="H328" s="10"/>
      <c r="I328" s="10"/>
    </row>
    <row r="329" spans="1:9" x14ac:dyDescent="0.2">
      <c r="A329" s="101" t="s">
        <v>35</v>
      </c>
      <c r="B329" s="101"/>
      <c r="C329" s="101"/>
      <c r="D329" s="101"/>
      <c r="E329" s="101"/>
      <c r="F329" s="101"/>
      <c r="G329" s="101"/>
      <c r="H329" s="101"/>
      <c r="I329" s="101"/>
    </row>
    <row r="330" spans="1:9" x14ac:dyDescent="0.2">
      <c r="A330" s="81"/>
      <c r="B330" s="81"/>
      <c r="C330" s="10"/>
      <c r="D330" s="10"/>
      <c r="E330" s="81"/>
      <c r="F330" s="81"/>
      <c r="G330" s="81"/>
      <c r="H330" s="10"/>
      <c r="I330" s="10"/>
    </row>
    <row r="331" spans="1:9" ht="25.5" x14ac:dyDescent="0.2">
      <c r="A331" s="10"/>
      <c r="B331" s="81"/>
      <c r="C331" s="47" t="s">
        <v>32</v>
      </c>
      <c r="D331" s="93" t="s">
        <v>36</v>
      </c>
      <c r="E331" s="93" t="s">
        <v>118</v>
      </c>
      <c r="F331" s="81"/>
      <c r="G331" s="81"/>
      <c r="H331" s="10"/>
      <c r="I331" s="10"/>
    </row>
    <row r="332" spans="1:9" ht="13.5" thickBot="1" x14ac:dyDescent="0.25">
      <c r="A332" s="10"/>
      <c r="B332" s="81"/>
      <c r="C332" s="47" t="s">
        <v>32</v>
      </c>
      <c r="D332" s="96">
        <f>D327</f>
        <v>100</v>
      </c>
      <c r="E332" s="91">
        <f>1-D323</f>
        <v>0.6</v>
      </c>
      <c r="F332" s="81"/>
      <c r="G332" s="81"/>
      <c r="H332" s="10"/>
      <c r="I332" s="10"/>
    </row>
    <row r="333" spans="1:9" ht="13.5" thickBot="1" x14ac:dyDescent="0.25">
      <c r="A333" s="10"/>
      <c r="B333" s="88"/>
      <c r="C333" s="28" t="s">
        <v>32</v>
      </c>
      <c r="D333" s="97">
        <f>D332*E332</f>
        <v>60</v>
      </c>
      <c r="E333" s="81"/>
      <c r="F333" s="81"/>
      <c r="G333" s="96"/>
      <c r="H333" s="10"/>
      <c r="I333" s="10"/>
    </row>
    <row r="334" spans="1:9" x14ac:dyDescent="0.2">
      <c r="A334" s="81"/>
      <c r="B334" s="81"/>
      <c r="C334" s="81"/>
      <c r="D334" s="81"/>
      <c r="E334" s="81"/>
      <c r="F334" s="81"/>
      <c r="G334" s="81"/>
      <c r="H334" s="10"/>
      <c r="I334" s="10"/>
    </row>
    <row r="335" spans="1:9" x14ac:dyDescent="0.2">
      <c r="A335" s="81"/>
      <c r="B335" s="81"/>
      <c r="C335" s="47" t="s">
        <v>34</v>
      </c>
      <c r="D335" s="93" t="s">
        <v>37</v>
      </c>
      <c r="E335" s="93" t="s">
        <v>163</v>
      </c>
      <c r="F335" s="81"/>
      <c r="G335" s="81"/>
      <c r="H335" s="10"/>
      <c r="I335" s="10"/>
    </row>
    <row r="336" spans="1:9" ht="13.5" thickBot="1" x14ac:dyDescent="0.25">
      <c r="A336" s="81"/>
      <c r="B336" s="81"/>
      <c r="C336" s="47" t="s">
        <v>34</v>
      </c>
      <c r="D336" s="96">
        <f>D325</f>
        <v>1000</v>
      </c>
      <c r="E336" s="91">
        <f>1-D324</f>
        <v>0.98</v>
      </c>
      <c r="F336" s="81"/>
      <c r="G336" s="81"/>
      <c r="H336" s="10"/>
      <c r="I336" s="10"/>
    </row>
    <row r="337" spans="1:9" ht="13.5" thickBot="1" x14ac:dyDescent="0.25">
      <c r="A337" s="88"/>
      <c r="B337" s="88"/>
      <c r="C337" s="28" t="s">
        <v>34</v>
      </c>
      <c r="D337" s="97">
        <f>D336*E336</f>
        <v>980</v>
      </c>
      <c r="E337" s="81"/>
      <c r="F337" s="81"/>
      <c r="G337" s="81"/>
      <c r="H337" s="10"/>
      <c r="I337" s="10"/>
    </row>
    <row r="338" spans="1:9" x14ac:dyDescent="0.2">
      <c r="A338" s="81"/>
      <c r="B338" s="81"/>
      <c r="C338" s="81"/>
      <c r="D338" s="81"/>
      <c r="E338" s="81"/>
      <c r="F338" s="81"/>
      <c r="G338" s="81"/>
      <c r="H338" s="10"/>
      <c r="I338" s="10"/>
    </row>
    <row r="339" spans="1:9" ht="12.75" customHeight="1" x14ac:dyDescent="0.2">
      <c r="A339" s="116" t="s">
        <v>43</v>
      </c>
      <c r="B339" s="116"/>
      <c r="C339" s="116"/>
      <c r="D339" s="116"/>
      <c r="E339" s="116"/>
      <c r="F339" s="116"/>
      <c r="G339" s="116"/>
      <c r="H339" s="116"/>
      <c r="I339" s="116"/>
    </row>
    <row r="340" spans="1:9" x14ac:dyDescent="0.2">
      <c r="A340" s="116"/>
      <c r="B340" s="116"/>
      <c r="C340" s="116"/>
      <c r="D340" s="116"/>
      <c r="E340" s="116"/>
      <c r="F340" s="116"/>
      <c r="G340" s="116"/>
      <c r="H340" s="116"/>
      <c r="I340" s="116"/>
    </row>
    <row r="341" spans="1:9" x14ac:dyDescent="0.2">
      <c r="A341" s="81"/>
      <c r="B341" s="81"/>
      <c r="C341" s="81"/>
      <c r="D341" s="81"/>
      <c r="E341" s="81"/>
      <c r="F341" s="81"/>
      <c r="G341" s="81"/>
      <c r="H341" s="10"/>
      <c r="I341" s="10"/>
    </row>
    <row r="342" spans="1:9" x14ac:dyDescent="0.2">
      <c r="A342" s="10"/>
      <c r="B342" s="10"/>
      <c r="C342" s="47" t="s">
        <v>33</v>
      </c>
      <c r="D342" s="47" t="s">
        <v>31</v>
      </c>
      <c r="E342" s="98">
        <v>30</v>
      </c>
      <c r="F342" s="10"/>
      <c r="G342" s="10"/>
      <c r="H342" s="10"/>
      <c r="I342" s="10"/>
    </row>
    <row r="343" spans="1:9" x14ac:dyDescent="0.2">
      <c r="A343" s="10"/>
      <c r="B343" s="10"/>
      <c r="C343" s="47" t="s">
        <v>32</v>
      </c>
      <c r="D343" s="47" t="s">
        <v>95</v>
      </c>
      <c r="E343" s="98">
        <f>D333</f>
        <v>60</v>
      </c>
      <c r="F343" s="10"/>
      <c r="G343" s="10"/>
      <c r="H343" s="10"/>
      <c r="I343" s="10"/>
    </row>
    <row r="344" spans="1:9" x14ac:dyDescent="0.2">
      <c r="A344" s="10"/>
      <c r="B344" s="10"/>
      <c r="C344" s="47" t="s">
        <v>34</v>
      </c>
      <c r="D344" s="47" t="s">
        <v>96</v>
      </c>
      <c r="E344" s="98">
        <f>D337</f>
        <v>980</v>
      </c>
      <c r="F344" s="10"/>
      <c r="G344" s="10"/>
      <c r="H344" s="10"/>
      <c r="I344" s="10"/>
    </row>
    <row r="345" spans="1:9" x14ac:dyDescent="0.2">
      <c r="A345" s="10"/>
      <c r="B345" s="10"/>
      <c r="C345" s="47" t="s">
        <v>98</v>
      </c>
      <c r="D345" s="47" t="s">
        <v>97</v>
      </c>
      <c r="E345" s="98">
        <v>1000</v>
      </c>
      <c r="F345" s="10"/>
      <c r="G345" s="10"/>
      <c r="H345" s="10"/>
      <c r="I345" s="10"/>
    </row>
    <row r="346" spans="1:9" ht="13.5" thickBot="1" x14ac:dyDescent="0.25">
      <c r="A346" s="14"/>
      <c r="B346" s="10"/>
      <c r="C346" s="10"/>
      <c r="D346" s="10"/>
      <c r="E346" s="10"/>
      <c r="F346" s="10"/>
      <c r="G346" s="10"/>
      <c r="H346" s="10"/>
      <c r="I346" s="10"/>
    </row>
    <row r="347" spans="1:9" ht="13.5" thickBot="1" x14ac:dyDescent="0.25">
      <c r="A347" s="14"/>
      <c r="B347" s="10"/>
      <c r="C347" s="28"/>
      <c r="D347" s="28" t="s">
        <v>45</v>
      </c>
      <c r="E347" s="49">
        <f>RATE(E342,-E343,E344,-E345)</f>
        <v>6.1475999512781446E-2</v>
      </c>
      <c r="F347" s="10"/>
      <c r="G347" s="10" t="s">
        <v>44</v>
      </c>
      <c r="H347" s="10"/>
      <c r="I347" s="10"/>
    </row>
    <row r="348" spans="1:9" x14ac:dyDescent="0.2">
      <c r="A348" s="14"/>
      <c r="B348" s="10"/>
      <c r="C348" s="10"/>
      <c r="D348" s="10"/>
      <c r="E348" s="10"/>
      <c r="F348" s="10"/>
      <c r="G348" s="10"/>
      <c r="H348" s="10"/>
      <c r="I348" s="10"/>
    </row>
    <row r="349" spans="1:9" x14ac:dyDescent="0.2">
      <c r="A349" s="116" t="s">
        <v>46</v>
      </c>
      <c r="B349" s="116"/>
      <c r="C349" s="116"/>
      <c r="D349" s="116"/>
      <c r="E349" s="116"/>
      <c r="F349" s="116"/>
      <c r="G349" s="116"/>
      <c r="H349" s="112"/>
      <c r="I349" s="112"/>
    </row>
    <row r="350" spans="1:9" x14ac:dyDescent="0.2">
      <c r="A350" s="116"/>
      <c r="B350" s="116"/>
      <c r="C350" s="116"/>
      <c r="D350" s="116"/>
      <c r="E350" s="116"/>
      <c r="F350" s="116"/>
      <c r="G350" s="116"/>
      <c r="H350" s="112"/>
      <c r="I350" s="112"/>
    </row>
    <row r="351" spans="1:9" x14ac:dyDescent="0.2">
      <c r="A351" s="10"/>
      <c r="B351" s="10"/>
      <c r="C351" s="10"/>
      <c r="D351" s="10"/>
      <c r="E351" s="10"/>
      <c r="F351" s="10"/>
      <c r="G351" s="10"/>
      <c r="H351" s="10"/>
      <c r="I351" s="10"/>
    </row>
    <row r="352" spans="1:9" x14ac:dyDescent="0.2">
      <c r="A352" s="116" t="s">
        <v>182</v>
      </c>
      <c r="B352" s="106"/>
      <c r="C352" s="106"/>
      <c r="D352" s="106"/>
      <c r="E352" s="106"/>
      <c r="F352" s="106"/>
      <c r="G352" s="106"/>
      <c r="H352" s="106"/>
      <c r="I352" s="106"/>
    </row>
    <row r="353" spans="1:9" x14ac:dyDescent="0.2">
      <c r="A353" s="106"/>
      <c r="B353" s="106"/>
      <c r="C353" s="106"/>
      <c r="D353" s="106"/>
      <c r="E353" s="106"/>
      <c r="F353" s="106"/>
      <c r="G353" s="106"/>
      <c r="H353" s="106"/>
      <c r="I353" s="106"/>
    </row>
  </sheetData>
  <mergeCells count="67">
    <mergeCell ref="A339:I340"/>
    <mergeCell ref="A352:I353"/>
    <mergeCell ref="A221:I221"/>
    <mergeCell ref="A200:I202"/>
    <mergeCell ref="A204:I204"/>
    <mergeCell ref="A279:I280"/>
    <mergeCell ref="A329:I329"/>
    <mergeCell ref="A349:I350"/>
    <mergeCell ref="C216:C217"/>
    <mergeCell ref="B216:B217"/>
    <mergeCell ref="A263:B263"/>
    <mergeCell ref="A315:I317"/>
    <mergeCell ref="A319:I320"/>
    <mergeCell ref="A282:I284"/>
    <mergeCell ref="A287:I289"/>
    <mergeCell ref="A207:I211"/>
    <mergeCell ref="A3:G3"/>
    <mergeCell ref="A12:I12"/>
    <mergeCell ref="A13:I15"/>
    <mergeCell ref="A53:I53"/>
    <mergeCell ref="A40:I42"/>
    <mergeCell ref="A22:I22"/>
    <mergeCell ref="A20:I20"/>
    <mergeCell ref="A31:I31"/>
    <mergeCell ref="A6:I11"/>
    <mergeCell ref="A24:I25"/>
    <mergeCell ref="A16:I17"/>
    <mergeCell ref="A18:I19"/>
    <mergeCell ref="A27:I27"/>
    <mergeCell ref="A29:I29"/>
    <mergeCell ref="A67:I68"/>
    <mergeCell ref="A70:I73"/>
    <mergeCell ref="A110:I111"/>
    <mergeCell ref="A125:I125"/>
    <mergeCell ref="A98:I98"/>
    <mergeCell ref="A100:I100"/>
    <mergeCell ref="A102:I103"/>
    <mergeCell ref="A55:I56"/>
    <mergeCell ref="A277:I277"/>
    <mergeCell ref="A234:I235"/>
    <mergeCell ref="A224:I224"/>
    <mergeCell ref="A237:I237"/>
    <mergeCell ref="A274:I275"/>
    <mergeCell ref="A258:I258"/>
    <mergeCell ref="A244:I244"/>
    <mergeCell ref="A272:B272"/>
    <mergeCell ref="A75:I78"/>
    <mergeCell ref="A246:I247"/>
    <mergeCell ref="A249:I250"/>
    <mergeCell ref="A252:I254"/>
    <mergeCell ref="E216:E217"/>
    <mergeCell ref="A146:I149"/>
    <mergeCell ref="A162:I163"/>
    <mergeCell ref="A131:I132"/>
    <mergeCell ref="A127:I129"/>
    <mergeCell ref="C197:I198"/>
    <mergeCell ref="A271:B271"/>
    <mergeCell ref="A255:I255"/>
    <mergeCell ref="A256:I256"/>
    <mergeCell ref="A171:I172"/>
    <mergeCell ref="A179:I180"/>
    <mergeCell ref="A257:I257"/>
    <mergeCell ref="A185:I187"/>
    <mergeCell ref="A159:I159"/>
    <mergeCell ref="A166:I168"/>
    <mergeCell ref="A192:I195"/>
    <mergeCell ref="D216:D217"/>
  </mergeCells>
  <phoneticPr fontId="0" type="noConversion"/>
  <printOptions headings="1" gridLines="1"/>
  <pageMargins left="0.75" right="0.75" top="1" bottom="1" header="0.5" footer="0.5"/>
  <pageSetup scale="82" orientation="portrait" r:id="rId1"/>
  <headerFooter alignWithMargins="0"/>
  <rowBreaks count="2" manualBreakCount="2">
    <brk id="51" max="16383" man="1"/>
    <brk id="20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Model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Capital, Mini Case Sheets</dc:title>
  <dc:subject>Mini Case Sheets</dc:subject>
  <dc:creator>Mike Ehrhardt and Christopher Buzzard</dc:creator>
  <cp:lastModifiedBy>User_Account</cp:lastModifiedBy>
  <cp:lastPrinted>2001-01-20T22:07:01Z</cp:lastPrinted>
  <dcterms:created xsi:type="dcterms:W3CDTF">1999-08-30T03:03:59Z</dcterms:created>
  <dcterms:modified xsi:type="dcterms:W3CDTF">2014-04-30T21:12:35Z</dcterms:modified>
</cp:coreProperties>
</file>