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75" yWindow="-90" windowWidth="17100" windowHeight="8145"/>
  </bookViews>
  <sheets>
    <sheet name="Financial Statements" sheetId="1" r:id="rId1"/>
  </sheets>
  <definedNames>
    <definedName name="Individual">#REF!</definedName>
    <definedName name="_xlnm.Print_Area" localSheetId="0">'Financial Statements'!$A$1:$H$232</definedName>
    <definedName name="taxtable">'Financial Statements'!$A$251:$E$258</definedName>
  </definedNames>
  <calcPr calcId="144525"/>
</workbook>
</file>

<file path=xl/calcChain.xml><?xml version="1.0" encoding="utf-8"?>
<calcChain xmlns="http://schemas.openxmlformats.org/spreadsheetml/2006/main">
  <c r="E167" i="1" l="1"/>
  <c r="E168" i="1"/>
  <c r="E169" i="1"/>
  <c r="E170" i="1"/>
  <c r="E171" i="1"/>
  <c r="G100" i="1"/>
  <c r="G35" i="1"/>
  <c r="G36" i="1" s="1"/>
  <c r="G29" i="1"/>
  <c r="E166" i="1" s="1"/>
  <c r="G84" i="1"/>
  <c r="G86" i="1"/>
  <c r="G87" i="1"/>
  <c r="G88" i="1"/>
  <c r="G89" i="1"/>
  <c r="F59" i="1"/>
  <c r="D152" i="1" s="1"/>
  <c r="G59" i="1"/>
  <c r="G94" i="1"/>
  <c r="G98" i="1"/>
  <c r="G99" i="1"/>
  <c r="D242" i="1"/>
  <c r="D243" i="1" s="1"/>
  <c r="B285" i="1"/>
  <c r="B288" i="1"/>
  <c r="B294" i="1"/>
  <c r="F50" i="1"/>
  <c r="G56" i="1"/>
  <c r="G60" i="1" s="1"/>
  <c r="F56" i="1"/>
  <c r="F35" i="1"/>
  <c r="F36" i="1" s="1"/>
  <c r="B127" i="1" s="1"/>
  <c r="D127" i="1"/>
  <c r="D123" i="1"/>
  <c r="B141" i="1"/>
  <c r="D141" i="1"/>
  <c r="B137" i="1"/>
  <c r="D137" i="1"/>
  <c r="D148" i="1"/>
  <c r="F70" i="1"/>
  <c r="F229" i="1" s="1"/>
  <c r="F230" i="1" s="1"/>
  <c r="F206" i="1"/>
  <c r="F201" i="1"/>
  <c r="G104" i="1"/>
  <c r="F66" i="1"/>
  <c r="F71" i="1" s="1"/>
  <c r="G66" i="1"/>
  <c r="D229" i="1"/>
  <c r="B229" i="1"/>
  <c r="B224" i="1"/>
  <c r="D224" i="1"/>
  <c r="F60" i="1" l="1"/>
  <c r="G50" i="1"/>
  <c r="C230" i="1"/>
  <c r="B231" i="1" s="1"/>
  <c r="G101" i="1"/>
  <c r="C225" i="1"/>
  <c r="B138" i="1"/>
  <c r="B148" i="1" s="1"/>
  <c r="B149" i="1" s="1"/>
  <c r="D186" i="1" s="1"/>
  <c r="G80" i="1"/>
  <c r="B128" i="1"/>
  <c r="B206" i="1" s="1"/>
  <c r="B207" i="1" s="1"/>
  <c r="B142" i="1"/>
  <c r="B152" i="1" s="1"/>
  <c r="B153" i="1" s="1"/>
  <c r="G178" i="1"/>
  <c r="F178" i="1" s="1"/>
  <c r="E172" i="1"/>
  <c r="G93" i="1"/>
  <c r="G95" i="1" s="1"/>
  <c r="E261" i="1"/>
  <c r="E263" i="1"/>
  <c r="E262" i="1"/>
  <c r="G38" i="1"/>
  <c r="B123" i="1"/>
  <c r="B124" i="1" s="1"/>
  <c r="F38" i="1"/>
  <c r="D201" i="1" l="1"/>
  <c r="E202" i="1" s="1"/>
  <c r="B190" i="1"/>
  <c r="D206" i="1"/>
  <c r="E207" i="1" s="1"/>
  <c r="B208" i="1" s="1"/>
  <c r="D163" i="1"/>
  <c r="D190" i="1"/>
  <c r="E264" i="1"/>
  <c r="E266" i="1" s="1"/>
  <c r="B163" i="1"/>
  <c r="B186" i="1"/>
  <c r="B187" i="1" s="1"/>
  <c r="B201" i="1"/>
  <c r="B202" i="1" s="1"/>
  <c r="B203" i="1" s="1"/>
  <c r="F39" i="1"/>
  <c r="F40" i="1" s="1"/>
  <c r="G214" i="1" s="1"/>
  <c r="G39" i="1"/>
  <c r="G40" i="1" s="1"/>
  <c r="B191" i="1" l="1"/>
  <c r="B164" i="1"/>
  <c r="G82" i="1"/>
  <c r="G90" i="1" s="1"/>
  <c r="G103" i="1" s="1"/>
  <c r="G106" i="1" s="1"/>
  <c r="F214" i="1"/>
  <c r="G69" i="1"/>
  <c r="G70" i="1" s="1"/>
  <c r="G71" i="1" l="1"/>
  <c r="F224" i="1"/>
  <c r="F225" i="1" s="1"/>
  <c r="B226" i="1" s="1"/>
</calcChain>
</file>

<file path=xl/comments1.xml><?xml version="1.0" encoding="utf-8"?>
<comments xmlns="http://schemas.openxmlformats.org/spreadsheetml/2006/main">
  <authors>
    <author>Bart Kreps</author>
  </authors>
  <commentList>
    <comment ref="G59" authorId="0">
      <text>
        <r>
          <rPr>
            <b/>
            <sz val="8"/>
            <color indexed="8"/>
            <rFont val="Tahoma"/>
            <family val="2"/>
          </rPr>
          <t>Property, Plant and Equipment minus Depreciation</t>
        </r>
        <r>
          <rPr>
            <b/>
            <sz val="10"/>
            <color indexed="12"/>
            <rFont val="Tahoma"/>
            <family val="2"/>
          </rPr>
          <t xml:space="preserve">
</t>
        </r>
      </text>
    </comment>
    <comment ref="A78" authorId="0">
      <text>
        <r>
          <rPr>
            <b/>
            <sz val="8"/>
            <color indexed="8"/>
            <rFont val="Tahoma"/>
            <family val="2"/>
          </rPr>
          <t>The statement of cash flows provides information about cash inflows and outflows during an accounting period.</t>
        </r>
        <r>
          <rPr>
            <b/>
            <sz val="10"/>
            <color indexed="8"/>
            <rFont val="Tahoma"/>
            <family val="2"/>
          </rPr>
          <t xml:space="preserve">
</t>
        </r>
      </text>
    </comment>
    <comment ref="G86" authorId="0">
      <text>
        <r>
          <rPr>
            <b/>
            <sz val="8"/>
            <color indexed="81"/>
            <rFont val="Tahoma"/>
            <family val="2"/>
          </rPr>
          <t xml:space="preserve">Change is negative because accounts receivable went up in 2001.  This means that more sales revenue has been reflected in net income than has been collected in cash.
</t>
        </r>
      </text>
    </comment>
    <comment ref="G87" authorId="0">
      <text>
        <r>
          <rPr>
            <b/>
            <sz val="8"/>
            <color indexed="81"/>
            <rFont val="Tahoma"/>
            <family val="2"/>
          </rPr>
          <t>Inventories went up meaning that Computron used cash to purchase inventories.</t>
        </r>
      </text>
    </comment>
    <comment ref="G88" authorId="0">
      <text>
        <r>
          <rPr>
            <b/>
            <sz val="8"/>
            <color indexed="81"/>
            <rFont val="Tahoma"/>
            <family val="2"/>
          </rPr>
          <t xml:space="preserve">This is positive because accounts payable went up.  Computron bought on credit from suppliers and did not dispense cash.
</t>
        </r>
      </text>
    </comment>
    <comment ref="G89" authorId="0">
      <text>
        <r>
          <rPr>
            <b/>
            <sz val="8"/>
            <color indexed="81"/>
            <rFont val="Tahoma"/>
            <family val="2"/>
          </rPr>
          <t xml:space="preserve">Accruals increased in 2001. Cash flow is positive because it recognizes an increased expense prior to the payment of cash.
</t>
        </r>
      </text>
    </comment>
    <comment ref="G93" authorId="0">
      <text>
        <r>
          <rPr>
            <b/>
            <sz val="8"/>
            <color indexed="81"/>
            <rFont val="Tahoma"/>
            <family val="2"/>
          </rPr>
          <t>Make sure to add back annual Depreciation to Net PP&amp;E.</t>
        </r>
        <r>
          <rPr>
            <sz val="10"/>
            <color indexed="81"/>
            <rFont val="Tahoma"/>
            <family val="2"/>
          </rPr>
          <t xml:space="preserve">
</t>
        </r>
      </text>
    </comment>
    <comment ref="G94" authorId="0">
      <text>
        <r>
          <rPr>
            <b/>
            <sz val="8"/>
            <color indexed="81"/>
            <rFont val="Tahoma"/>
            <family val="2"/>
          </rPr>
          <t xml:space="preserve">Short term investments went down in 2001.  Computron received cash through the sale or maturity of these assets.
</t>
        </r>
      </text>
    </comment>
    <comment ref="G98" authorId="0">
      <text>
        <r>
          <rPr>
            <b/>
            <sz val="8"/>
            <color indexed="81"/>
            <rFont val="Tahoma"/>
            <family val="2"/>
          </rPr>
          <t xml:space="preserve">Notes payable went up in 2001.  Computron received cash from creditors.
</t>
        </r>
      </text>
    </comment>
    <comment ref="G99" authorId="0">
      <text>
        <r>
          <rPr>
            <b/>
            <sz val="8"/>
            <color indexed="81"/>
            <rFont val="Tahoma"/>
            <family val="2"/>
          </rPr>
          <t>Long term debt went up in 2001.  Computron received cash from creditors.</t>
        </r>
        <r>
          <rPr>
            <sz val="10"/>
            <color indexed="81"/>
            <rFont val="Tahoma"/>
            <family val="2"/>
          </rPr>
          <t xml:space="preserve">
</t>
        </r>
      </text>
    </comment>
    <comment ref="G100" authorId="0">
      <text>
        <r>
          <rPr>
            <b/>
            <sz val="8"/>
            <color indexed="81"/>
            <rFont val="Tahoma"/>
            <family val="2"/>
          </rPr>
          <t xml:space="preserve">Computron used cash to pay dividends to shareholders.
</t>
        </r>
      </text>
    </comment>
    <comment ref="B214" authorId="0">
      <text>
        <r>
          <rPr>
            <b/>
            <sz val="8"/>
            <color indexed="8"/>
            <rFont val="Tahoma"/>
            <family val="2"/>
          </rPr>
          <t>An increase in Earnings Per Share either means the company is generating more net income or they are reducing the amount of common shares outstanding. Shares that are repurchased by the company are called Treasury stocks.</t>
        </r>
      </text>
    </comment>
    <comment ref="B215" authorId="0">
      <text>
        <r>
          <rPr>
            <b/>
            <sz val="8"/>
            <color indexed="8"/>
            <rFont val="Tahoma"/>
            <family val="2"/>
          </rPr>
          <t>The same rational holds for interpreting Dividends Per Share data. If the company increases their dividend payout policies or reduces shares outstanding, DPS will increase.</t>
        </r>
      </text>
    </comment>
  </commentList>
</comments>
</file>

<file path=xl/sharedStrings.xml><?xml version="1.0" encoding="utf-8"?>
<sst xmlns="http://schemas.openxmlformats.org/spreadsheetml/2006/main" count="255" uniqueCount="182">
  <si>
    <t>Net sales</t>
  </si>
  <si>
    <t>Earnings before interest and taxes (EBIT)</t>
  </si>
  <si>
    <t xml:space="preserve">Less interest </t>
  </si>
  <si>
    <t>Earnings before taxes (EBT)</t>
  </si>
  <si>
    <t>Earnings per share (EPS)</t>
  </si>
  <si>
    <t>Dividends per share (DPS)</t>
  </si>
  <si>
    <t>Assets</t>
  </si>
  <si>
    <t>Accounts receivable</t>
  </si>
  <si>
    <t>Inventories</t>
  </si>
  <si>
    <t>Total current assets</t>
  </si>
  <si>
    <t>Net plant and equipment</t>
  </si>
  <si>
    <t>Total assets</t>
  </si>
  <si>
    <t>Liabilities and equity</t>
  </si>
  <si>
    <t>Accounts payable</t>
  </si>
  <si>
    <t>Notes payable</t>
  </si>
  <si>
    <t>Accruals</t>
  </si>
  <si>
    <t>Total current liabilities</t>
  </si>
  <si>
    <t>Long-term bonds</t>
  </si>
  <si>
    <t>Total common equity</t>
  </si>
  <si>
    <t>Tax rate</t>
  </si>
  <si>
    <t>Operating Activities</t>
  </si>
  <si>
    <t>Financing Activities</t>
  </si>
  <si>
    <t>Net cash provided by financing activities</t>
  </si>
  <si>
    <t>Cash and securities at beginning of the year</t>
  </si>
  <si>
    <t>Cash and securities at end of the year</t>
  </si>
  <si>
    <t>Net cash provided by operating activities</t>
  </si>
  <si>
    <t xml:space="preserve">   Cash used to acquire fixed assets</t>
  </si>
  <si>
    <t xml:space="preserve">   Net Income before preferred dividends</t>
  </si>
  <si>
    <t xml:space="preserve">   Depreciation and amortization</t>
  </si>
  <si>
    <t>Year-end common stock price</t>
  </si>
  <si>
    <t>Year-end shares outstanding (in millions)</t>
  </si>
  <si>
    <t>A second sheet in this file, found under the tab TAXES, introduces another spreadsheet application.  You can access</t>
  </si>
  <si>
    <t>and up</t>
  </si>
  <si>
    <t>taxable income</t>
  </si>
  <si>
    <t xml:space="preserve">It pays this </t>
  </si>
  <si>
    <t>amount on the</t>
  </si>
  <si>
    <t>base of the bracket</t>
  </si>
  <si>
    <t>Plus this percentage</t>
  </si>
  <si>
    <t>on the excess</t>
  </si>
  <si>
    <t>over the base</t>
  </si>
  <si>
    <t>is between:</t>
  </si>
  <si>
    <t>If a corporation's</t>
  </si>
  <si>
    <t>Taxable Income:</t>
  </si>
  <si>
    <t>(1)</t>
  </si>
  <si>
    <t>(2)</t>
  </si>
  <si>
    <t>(3)</t>
  </si>
  <si>
    <t>(4)</t>
  </si>
  <si>
    <t>Total tax liability:</t>
  </si>
  <si>
    <t>INCOME STATEMENT</t>
  </si>
  <si>
    <t>Cash and equivalents</t>
  </si>
  <si>
    <t>Short-term investments</t>
  </si>
  <si>
    <t>Noncash adjustments</t>
  </si>
  <si>
    <t>Due to changes in working capital</t>
  </si>
  <si>
    <t>Net change in cash and equivilents</t>
  </si>
  <si>
    <t>Net Operating Working Capital</t>
  </si>
  <si>
    <t>Operating current assets</t>
  </si>
  <si>
    <t>-</t>
  </si>
  <si>
    <t>Operating current liabilities</t>
  </si>
  <si>
    <t xml:space="preserve">                 =</t>
  </si>
  <si>
    <t>NOWC</t>
  </si>
  <si>
    <t>+</t>
  </si>
  <si>
    <t>Fixed assets</t>
  </si>
  <si>
    <t xml:space="preserve">              =</t>
  </si>
  <si>
    <t>Net Operating Profit After Taxes</t>
  </si>
  <si>
    <t>EBIT</t>
  </si>
  <si>
    <t>x</t>
  </si>
  <si>
    <t>( 1 - T )</t>
  </si>
  <si>
    <t xml:space="preserve">                   =</t>
  </si>
  <si>
    <t>NOPAT</t>
  </si>
  <si>
    <t xml:space="preserve">            =</t>
  </si>
  <si>
    <t>Free Cash Flow</t>
  </si>
  <si>
    <t>Stock price</t>
  </si>
  <si>
    <t>Market Value Added</t>
  </si>
  <si>
    <t># of shares</t>
  </si>
  <si>
    <t>Economic Value Added</t>
  </si>
  <si>
    <t xml:space="preserve">             =</t>
  </si>
  <si>
    <t xml:space="preserve">               =</t>
  </si>
  <si>
    <t xml:space="preserve">        =</t>
  </si>
  <si>
    <t>Operating Capital        x</t>
  </si>
  <si>
    <t>The Total OperatingCapital is Net Operating Working Capital plus any fixed assets.</t>
  </si>
  <si>
    <t>Return on Invested Capital</t>
  </si>
  <si>
    <t>The Return on Invested Capital tells us the amount of NOPAT per dollar of operating capital.</t>
  </si>
  <si>
    <t>÷</t>
  </si>
  <si>
    <t>Operating Capital</t>
  </si>
  <si>
    <t>Situation</t>
  </si>
  <si>
    <t>Computron's Balance Sheets</t>
  </si>
  <si>
    <t>Common Stock</t>
  </si>
  <si>
    <t>Retained Earnings</t>
  </si>
  <si>
    <t>Computron's Income Statement</t>
  </si>
  <si>
    <t>Cost of Goods Sold</t>
  </si>
  <si>
    <t>Other Expenses</t>
  </si>
  <si>
    <t>Total Operating Costs</t>
  </si>
  <si>
    <t xml:space="preserve">Net Income </t>
  </si>
  <si>
    <t>Total Equity</t>
  </si>
  <si>
    <t>Total Liabilites and Equity</t>
  </si>
  <si>
    <t xml:space="preserve">   Change in accounts receivable</t>
  </si>
  <si>
    <t xml:space="preserve">   Change in inventories</t>
  </si>
  <si>
    <t xml:space="preserve">   Change in accounts payable</t>
  </si>
  <si>
    <t xml:space="preserve">   Change in accruals</t>
  </si>
  <si>
    <t xml:space="preserve">   Change in short-term investments</t>
  </si>
  <si>
    <t xml:space="preserve">   Change in notes payable</t>
  </si>
  <si>
    <t xml:space="preserve">   Change in long-term debt</t>
  </si>
  <si>
    <t xml:space="preserve">   Payment of cash dividends</t>
  </si>
  <si>
    <t>Net Investment in Operating Capital</t>
  </si>
  <si>
    <t>NOPAT is the amount of profit Computron would generate if it had no debt and held no financial assets.</t>
  </si>
  <si>
    <t>Taxable vs. Tax Exempt bonds</t>
  </si>
  <si>
    <t>Amount to invest</t>
  </si>
  <si>
    <t>California Yield</t>
  </si>
  <si>
    <t>Yield * (Investment)</t>
  </si>
  <si>
    <t>Yield * (Investment) * (Tax Rate)</t>
  </si>
  <si>
    <t>Tax Rate</t>
  </si>
  <si>
    <t>California  =</t>
  </si>
  <si>
    <t>Tax rate which you would be indifferent</t>
  </si>
  <si>
    <t>Corp Yield *(1-Tax rate)</t>
  </si>
  <si>
    <t>Solve for T</t>
  </si>
  <si>
    <t>Tax Rate =</t>
  </si>
  <si>
    <t>Muni Yield =</t>
  </si>
  <si>
    <t>Gross fixed assets</t>
  </si>
  <si>
    <t>Less: Accumulated depreciation</t>
  </si>
  <si>
    <t>Taxes (40%)</t>
  </si>
  <si>
    <t>Those current assets used in operations are called operating current assets, and the current liabilities that result from operations are called operating current liabilities.  Net operating working capital is equal to operating current assets minus operating current liabilities.</t>
  </si>
  <si>
    <t>Assume that the market value of debt is equal to the book value of debt.  In this case, Market Value Added (MVA) is the difference between the market value of Computron's stock and the amount of equity capital supplied by shareholders.</t>
  </si>
  <si>
    <t>Cost of Capital (WACC)</t>
  </si>
  <si>
    <t>WACC</t>
  </si>
  <si>
    <t>Operating income =</t>
  </si>
  <si>
    <t>Interest income =</t>
  </si>
  <si>
    <t>Taxable dividends=</t>
  </si>
  <si>
    <t>Dividends =</t>
  </si>
  <si>
    <t>Information from the balance sheet and income statement can be used to construct the Statement of Cash Flows, which is shown below for Computron.</t>
  </si>
  <si>
    <t>Computron's Free Cash Flow caluclation is the cash flow actually availabe for distribution to investors after the company has made all necessary investments in fixed assets and working capital to sustain ongoing operations.</t>
  </si>
  <si>
    <t>f.  Calculate Computron’s return on invested capital.  Computron has a 10% cost of capital (WACC).  Do you think Computron’s growth added value?</t>
  </si>
  <si>
    <t>Economic Value Added represents Computron's residual income that remains after the cost of all capital, including equity capital, has been deducted.</t>
  </si>
  <si>
    <t>g.  What is Computron's EVA?  The after-tax cost of capital was 10 percent in both years.</t>
  </si>
  <si>
    <t>h.  What happened to Computron's market value added (MVA)?</t>
  </si>
  <si>
    <t>i.  Assume that a corporation has $100,000 of taxable income from operations plus $5,000 of interest income and $10,000 of dividend income.  What is the company's tax liability?</t>
  </si>
  <si>
    <t>Computron's Statement of Cash Flows</t>
  </si>
  <si>
    <t>Total Net Operating Capital</t>
  </si>
  <si>
    <t xml:space="preserve">                =</t>
  </si>
  <si>
    <t>Corporate Tax Rates for</t>
  </si>
  <si>
    <t>ExxonMobil bonds at 10% vs. California muni bonds at 7%</t>
  </si>
  <si>
    <t>ExxonMobil Yield</t>
  </si>
  <si>
    <t>ExxonMobil  =</t>
  </si>
  <si>
    <t>Base amount of tax</t>
  </si>
  <si>
    <t>Marginal tax rate in bracket</t>
  </si>
  <si>
    <t>Income above base of bracket</t>
  </si>
  <si>
    <t>Tax on income above base</t>
  </si>
  <si>
    <t>Investing activities</t>
  </si>
  <si>
    <t>Net cash provided by investing activities</t>
  </si>
  <si>
    <t xml:space="preserve">j.  Assume that you are in the 25 percent marginal tax bracket and that you have $5,000 to invest.  You have narrowed your investment choices down to California bonds with a yield of 7 percent or equally risky ExxonMobil bonds with a yield of 10 percent. Which one should you choose and why?  At what marginal tax rate would you be indifferent to the choice between California and ExxonMobil bonds? </t>
  </si>
  <si>
    <t>After-tax interest payment =</t>
  </si>
  <si>
    <t>Reduction (increase) in debt =</t>
  </si>
  <si>
    <t>Payment of dividends =</t>
  </si>
  <si>
    <t>Repurchase (Issue) stock =</t>
  </si>
  <si>
    <t>Purchase (Sale) of short-term investments =</t>
  </si>
  <si>
    <t>Total uses of FCF =</t>
  </si>
  <si>
    <t>Uses of FCF:</t>
  </si>
  <si>
    <t>Dividends</t>
  </si>
  <si>
    <t>d.  What is Computron’s net operating profit after taxes (NOPAT)? What are operating current assets? What are operating current liabilities? How much net operating working capital and total net operating capital does Computron have?</t>
  </si>
  <si>
    <t>e.  What is Computron’s free cash flow (FCF)? What are Computron’s “net uses” of its FCF?</t>
  </si>
  <si>
    <t>Chapter 7 Mini Case</t>
  </si>
  <si>
    <t>Depreciation and amortization</t>
  </si>
  <si>
    <r>
      <t>NOPAT</t>
    </r>
    <r>
      <rPr>
        <b/>
        <vertAlign val="subscript"/>
        <sz val="10"/>
        <rFont val="Arial"/>
        <family val="2"/>
      </rPr>
      <t>11</t>
    </r>
    <r>
      <rPr>
        <b/>
        <sz val="10"/>
        <rFont val="Arial"/>
        <family val="2"/>
      </rPr>
      <t xml:space="preserve"> =</t>
    </r>
  </si>
  <si>
    <r>
      <t>ROIC</t>
    </r>
    <r>
      <rPr>
        <b/>
        <vertAlign val="subscript"/>
        <sz val="10"/>
        <color indexed="8"/>
        <rFont val="Arial"/>
        <family val="2"/>
      </rPr>
      <t xml:space="preserve">11   </t>
    </r>
    <r>
      <rPr>
        <b/>
        <sz val="10"/>
        <color indexed="8"/>
        <rFont val="Arial"/>
        <family val="2"/>
      </rPr>
      <t>=</t>
    </r>
  </si>
  <si>
    <r>
      <t>MVA</t>
    </r>
    <r>
      <rPr>
        <b/>
        <vertAlign val="subscript"/>
        <sz val="10"/>
        <rFont val="Arial"/>
        <family val="2"/>
      </rPr>
      <t>11</t>
    </r>
    <r>
      <rPr>
        <b/>
        <sz val="10"/>
        <rFont val="Arial"/>
        <family val="2"/>
      </rPr>
      <t xml:space="preserve">  =</t>
    </r>
  </si>
  <si>
    <r>
      <t>NOPAT</t>
    </r>
    <r>
      <rPr>
        <b/>
        <vertAlign val="subscript"/>
        <sz val="10"/>
        <rFont val="Arial"/>
        <family val="2"/>
      </rPr>
      <t>12</t>
    </r>
    <r>
      <rPr>
        <b/>
        <sz val="10"/>
        <rFont val="Arial"/>
        <family val="2"/>
      </rPr>
      <t xml:space="preserve"> =</t>
    </r>
  </si>
  <si>
    <r>
      <t>NOWC</t>
    </r>
    <r>
      <rPr>
        <b/>
        <vertAlign val="subscript"/>
        <sz val="10"/>
        <rFont val="Arial"/>
        <family val="2"/>
      </rPr>
      <t>12</t>
    </r>
    <r>
      <rPr>
        <b/>
        <sz val="10"/>
        <rFont val="Arial"/>
        <family val="2"/>
      </rPr>
      <t>=</t>
    </r>
  </si>
  <si>
    <r>
      <t>NOWC</t>
    </r>
    <r>
      <rPr>
        <b/>
        <vertAlign val="subscript"/>
        <sz val="10"/>
        <rFont val="Arial"/>
        <family val="2"/>
      </rPr>
      <t>11</t>
    </r>
    <r>
      <rPr>
        <b/>
        <sz val="10"/>
        <rFont val="Arial"/>
        <family val="2"/>
      </rPr>
      <t xml:space="preserve"> =</t>
    </r>
  </si>
  <si>
    <r>
      <t>TOC</t>
    </r>
    <r>
      <rPr>
        <b/>
        <vertAlign val="subscript"/>
        <sz val="10"/>
        <rFont val="Arial"/>
        <family val="2"/>
      </rPr>
      <t xml:space="preserve">12 </t>
    </r>
    <r>
      <rPr>
        <b/>
        <sz val="10"/>
        <rFont val="Arial"/>
        <family val="2"/>
      </rPr>
      <t xml:space="preserve"> =</t>
    </r>
  </si>
  <si>
    <r>
      <t>TOC</t>
    </r>
    <r>
      <rPr>
        <b/>
        <vertAlign val="subscript"/>
        <sz val="10"/>
        <rFont val="Arial"/>
        <family val="2"/>
      </rPr>
      <t>11</t>
    </r>
    <r>
      <rPr>
        <b/>
        <sz val="10"/>
        <rFont val="Arial"/>
        <family val="2"/>
      </rPr>
      <t xml:space="preserve">  =</t>
    </r>
  </si>
  <si>
    <r>
      <t>FCF</t>
    </r>
    <r>
      <rPr>
        <b/>
        <vertAlign val="subscript"/>
        <sz val="10"/>
        <rFont val="Arial"/>
        <family val="2"/>
      </rPr>
      <t>12</t>
    </r>
    <r>
      <rPr>
        <b/>
        <sz val="10"/>
        <rFont val="Arial"/>
        <family val="2"/>
      </rPr>
      <t xml:space="preserve"> =</t>
    </r>
  </si>
  <si>
    <r>
      <t>ROIC</t>
    </r>
    <r>
      <rPr>
        <b/>
        <vertAlign val="subscript"/>
        <sz val="10"/>
        <color indexed="8"/>
        <rFont val="Arial"/>
        <family val="2"/>
      </rPr>
      <t xml:space="preserve">12   </t>
    </r>
    <r>
      <rPr>
        <b/>
        <sz val="10"/>
        <color indexed="8"/>
        <rFont val="Arial"/>
        <family val="2"/>
      </rPr>
      <t>=</t>
    </r>
  </si>
  <si>
    <r>
      <t>EVA</t>
    </r>
    <r>
      <rPr>
        <b/>
        <vertAlign val="subscript"/>
        <sz val="10"/>
        <rFont val="Arial"/>
        <family val="2"/>
      </rPr>
      <t>12</t>
    </r>
    <r>
      <rPr>
        <b/>
        <sz val="10"/>
        <rFont val="Arial"/>
        <family val="2"/>
      </rPr>
      <t xml:space="preserve">   =</t>
    </r>
  </si>
  <si>
    <r>
      <t>EVA</t>
    </r>
    <r>
      <rPr>
        <b/>
        <vertAlign val="subscript"/>
        <sz val="10"/>
        <rFont val="Arial"/>
        <family val="2"/>
      </rPr>
      <t>11</t>
    </r>
    <r>
      <rPr>
        <b/>
        <sz val="10"/>
        <rFont val="Arial"/>
        <family val="2"/>
      </rPr>
      <t xml:space="preserve">  =</t>
    </r>
  </si>
  <si>
    <r>
      <t>MVA</t>
    </r>
    <r>
      <rPr>
        <b/>
        <vertAlign val="subscript"/>
        <sz val="10"/>
        <rFont val="Arial"/>
        <family val="2"/>
      </rPr>
      <t>12</t>
    </r>
    <r>
      <rPr>
        <b/>
        <sz val="10"/>
        <rFont val="Arial"/>
        <family val="2"/>
      </rPr>
      <t xml:space="preserve">  =</t>
    </r>
  </si>
  <si>
    <t>Jenny Cochran, a graduate of the University of Tennessee with 4 years of experience as an equities analyst, was recently brought in as assistant to the chairman of the board of Computron Industries, a manufacturer of computer components.</t>
  </si>
  <si>
    <t>Cochrane began by gathering financial statements and other data.</t>
  </si>
  <si>
    <t>The company doubled its plant capacity, opened new sales offices outside its home territory, and launched an expensive advertising campaign. Computron’s results were not satisfactory, to put it mildly. Its board of directors, which consisted of its president and vice-president plus its major stockholders (who were all local businesspeople),was most upset when directors learned how the expansion was going. Suppliers were being paid late and were unhappy, and the bank was complaining about the deteriorating situation and threatening to cut off credit. As a result, Robert Edwards, Computron’s president, was informed that changes would have to be made—and quickly—or he would be fired. At the board’s insistence, Jenny Cochran was given the job of assistant to Gary Meissner, a retired banker who was Computron’s chairman and largest stockholder. Meissner agreed to give up a few of his golfing days and to help nurse the company back to health, with Cochran’s assistance.</t>
  </si>
  <si>
    <t>Assume that you are Cochrane's assistant and that you must help her answer the following questions for Meissner.</t>
  </si>
  <si>
    <t xml:space="preserve">a.  (1.) What effect did the expansion have on sales and net income? </t>
  </si>
  <si>
    <t xml:space="preserve">a.  (2.) What effect did the expansion have on the asset side of the balance sheet? </t>
  </si>
  <si>
    <t xml:space="preserve">c.  What is free cash flow?  Why is it important?  What are the five uses of FCF? </t>
  </si>
  <si>
    <t xml:space="preserve">b.  What do you conclude from the statement of cash flows?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</si>
</sst>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quot;$&quot;#,##0.0"/>
    <numFmt numFmtId="167" formatCode="&quot;$&quot;#,##0"/>
    <numFmt numFmtId="168" formatCode="0.0%"/>
    <numFmt numFmtId="169" formatCode="&quot;$&quot;#,##0.0_);\(&quot;$&quot;#,##0.0\)"/>
    <numFmt numFmtId="170" formatCode="_(&quot;$&quot;* #,##0_);_(&quot;$&quot;* \(#,##0\);_(&quot;$&quot;* &quot;-&quot;??_);_(@_)"/>
    <numFmt numFmtId="171" formatCode="&quot;$&quot;#,##0.0_);[Red]\(&quot;$&quot;#,##0.0\)"/>
  </numFmts>
  <fonts count="27" x14ac:knownFonts="1">
    <font>
      <sz val="10"/>
      <name val="Arial"/>
    </font>
    <font>
      <sz val="10"/>
      <name val="Arial"/>
      <family val="2"/>
    </font>
    <font>
      <b/>
      <sz val="10"/>
      <name val="Arial"/>
      <family val="2"/>
    </font>
    <font>
      <b/>
      <sz val="10"/>
      <color indexed="8"/>
      <name val="Tahoma"/>
      <family val="2"/>
    </font>
    <font>
      <b/>
      <sz val="10"/>
      <color indexed="12"/>
      <name val="Tahoma"/>
      <family val="2"/>
    </font>
    <font>
      <b/>
      <sz val="8"/>
      <color indexed="8"/>
      <name val="Tahoma"/>
      <family val="2"/>
    </font>
    <font>
      <sz val="10"/>
      <color indexed="81"/>
      <name val="Tahoma"/>
      <family val="2"/>
    </font>
    <font>
      <b/>
      <sz val="8"/>
      <color indexed="81"/>
      <name val="Tahoma"/>
      <family val="2"/>
    </font>
    <font>
      <sz val="10"/>
      <color indexed="18"/>
      <name val="Arial"/>
      <family val="2"/>
    </font>
    <font>
      <b/>
      <sz val="8"/>
      <name val="Arial"/>
      <family val="2"/>
    </font>
    <font>
      <b/>
      <sz val="12"/>
      <color indexed="16"/>
      <name val="Arial"/>
      <family val="2"/>
    </font>
    <font>
      <b/>
      <sz val="10"/>
      <color indexed="12"/>
      <name val="Arial"/>
      <family val="2"/>
    </font>
    <font>
      <b/>
      <sz val="10"/>
      <color indexed="21"/>
      <name val="Arial"/>
      <family val="2"/>
    </font>
    <font>
      <b/>
      <sz val="10"/>
      <color indexed="16"/>
      <name val="Arial"/>
      <family val="2"/>
    </font>
    <font>
      <b/>
      <sz val="10"/>
      <color indexed="18"/>
      <name val="Arial"/>
      <family val="2"/>
    </font>
    <font>
      <b/>
      <i/>
      <sz val="10"/>
      <name val="Arial"/>
      <family val="2"/>
    </font>
    <font>
      <sz val="12"/>
      <name val="Arial"/>
      <family val="2"/>
    </font>
    <font>
      <b/>
      <sz val="10"/>
      <color indexed="10"/>
      <name val="Arial"/>
      <family val="2"/>
    </font>
    <font>
      <b/>
      <u/>
      <sz val="10"/>
      <name val="Arial"/>
      <family val="2"/>
    </font>
    <font>
      <b/>
      <vertAlign val="subscript"/>
      <sz val="10"/>
      <name val="Arial"/>
      <family val="2"/>
    </font>
    <font>
      <sz val="10"/>
      <color indexed="12"/>
      <name val="Arial"/>
      <family val="2"/>
    </font>
    <font>
      <b/>
      <u/>
      <sz val="10"/>
      <color indexed="12"/>
      <name val="Arial"/>
      <family val="2"/>
    </font>
    <font>
      <b/>
      <sz val="10"/>
      <color indexed="8"/>
      <name val="Arial"/>
      <family val="2"/>
    </font>
    <font>
      <b/>
      <vertAlign val="subscript"/>
      <sz val="10"/>
      <color indexed="8"/>
      <name val="Arial"/>
      <family val="2"/>
    </font>
    <font>
      <b/>
      <sz val="10"/>
      <color indexed="60"/>
      <name val="Arial"/>
      <family val="2"/>
    </font>
    <font>
      <b/>
      <sz val="10"/>
      <color indexed="48"/>
      <name val="Arial"/>
      <family val="2"/>
    </font>
    <font>
      <b/>
      <sz val="10"/>
      <color rgb="FF000080"/>
      <name val="Arial"/>
      <family val="2"/>
    </font>
  </fonts>
  <fills count="4">
    <fill>
      <patternFill patternType="none"/>
    </fill>
    <fill>
      <patternFill patternType="gray125"/>
    </fill>
    <fill>
      <patternFill patternType="solid">
        <fgColor indexed="26"/>
        <bgColor indexed="64"/>
      </patternFill>
    </fill>
    <fill>
      <patternFill patternType="solid">
        <fgColor indexed="47"/>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2" fillId="0" borderId="0" xfId="0" applyFont="1" applyAlignment="1">
      <alignment vertical="center"/>
    </xf>
    <xf numFmtId="0" fontId="8" fillId="0" borderId="0" xfId="0" applyFont="1" applyAlignment="1">
      <alignment wrapText="1"/>
    </xf>
    <xf numFmtId="0" fontId="2" fillId="0" borderId="0" xfId="0" applyFont="1" applyFill="1"/>
    <xf numFmtId="0" fontId="2" fillId="0" borderId="0" xfId="0" applyNumberFormat="1" applyFont="1" applyFill="1"/>
    <xf numFmtId="14" fontId="2" fillId="0" borderId="0" xfId="0" applyNumberFormat="1" applyFont="1" applyFill="1"/>
    <xf numFmtId="0" fontId="2" fillId="0" borderId="0" xfId="0" quotePrefix="1" applyFont="1" applyFill="1" applyAlignment="1">
      <alignment horizontal="left"/>
    </xf>
    <xf numFmtId="0" fontId="11" fillId="0" borderId="0" xfId="0" applyFont="1" applyFill="1"/>
    <xf numFmtId="0" fontId="12" fillId="0" borderId="0" xfId="0" applyFont="1" applyFill="1"/>
    <xf numFmtId="0" fontId="11" fillId="0" borderId="0" xfId="0" applyNumberFormat="1" applyFont="1" applyFill="1"/>
    <xf numFmtId="0" fontId="13" fillId="0" borderId="0" xfId="0" applyFont="1" applyFill="1"/>
    <xf numFmtId="0" fontId="14" fillId="0" borderId="0" xfId="0" applyFont="1" applyFill="1"/>
    <xf numFmtId="0" fontId="14" fillId="0" borderId="0" xfId="0" quotePrefix="1" applyFont="1" applyFill="1" applyAlignment="1">
      <alignment horizontal="left" wrapText="1"/>
    </xf>
    <xf numFmtId="0" fontId="14" fillId="0" borderId="0" xfId="0" quotePrefix="1" applyFont="1" applyFill="1" applyAlignment="1">
      <alignment wrapText="1"/>
    </xf>
    <xf numFmtId="0" fontId="1" fillId="0" borderId="0" xfId="0" applyFont="1" applyAlignment="1">
      <alignment wrapText="1"/>
    </xf>
    <xf numFmtId="0" fontId="2" fillId="0" borderId="0" xfId="0" applyFont="1" applyFill="1" applyProtection="1">
      <protection locked="0"/>
    </xf>
    <xf numFmtId="0" fontId="14" fillId="0" borderId="0" xfId="0" applyFont="1" applyFill="1" applyBorder="1" applyAlignment="1">
      <alignment horizontal="left"/>
    </xf>
    <xf numFmtId="0" fontId="13" fillId="2" borderId="2" xfId="0" applyFont="1" applyFill="1" applyBorder="1"/>
    <xf numFmtId="0" fontId="15" fillId="2" borderId="3" xfId="0" applyNumberFormat="1" applyFont="1" applyFill="1" applyBorder="1"/>
    <xf numFmtId="3" fontId="15" fillId="2" borderId="3" xfId="0" applyNumberFormat="1" applyFont="1" applyFill="1" applyBorder="1"/>
    <xf numFmtId="0" fontId="15" fillId="2" borderId="3" xfId="0" applyFont="1" applyFill="1" applyBorder="1"/>
    <xf numFmtId="0" fontId="15" fillId="2" borderId="4" xfId="0" applyFont="1" applyFill="1" applyBorder="1"/>
    <xf numFmtId="0" fontId="15" fillId="0" borderId="0" xfId="0" applyFont="1" applyFill="1"/>
    <xf numFmtId="0" fontId="2" fillId="2" borderId="5" xfId="0" applyFont="1" applyFill="1" applyBorder="1"/>
    <xf numFmtId="0" fontId="2" fillId="2" borderId="0" xfId="0" applyNumberFormat="1" applyFont="1" applyFill="1" applyBorder="1"/>
    <xf numFmtId="3" fontId="2" fillId="2" borderId="0" xfId="0" applyNumberFormat="1" applyFont="1" applyFill="1" applyBorder="1"/>
    <xf numFmtId="0" fontId="2" fillId="2" borderId="0" xfId="0" applyFont="1" applyFill="1" applyBorder="1"/>
    <xf numFmtId="0" fontId="2" fillId="2" borderId="6" xfId="0" applyFont="1" applyFill="1" applyBorder="1"/>
    <xf numFmtId="9" fontId="16" fillId="0" borderId="0" xfId="0" applyNumberFormat="1" applyFont="1" applyBorder="1"/>
    <xf numFmtId="1" fontId="2" fillId="2" borderId="1" xfId="0" applyNumberFormat="1" applyFont="1" applyFill="1" applyBorder="1"/>
    <xf numFmtId="1" fontId="2" fillId="2" borderId="8" xfId="0" applyNumberFormat="1" applyFont="1" applyFill="1" applyBorder="1"/>
    <xf numFmtId="1" fontId="2" fillId="2" borderId="0" xfId="0" applyNumberFormat="1" applyFont="1" applyFill="1" applyBorder="1"/>
    <xf numFmtId="0" fontId="2" fillId="2" borderId="6" xfId="0" applyNumberFormat="1" applyFont="1" applyFill="1" applyBorder="1"/>
    <xf numFmtId="167" fontId="2" fillId="2" borderId="0" xfId="0" applyNumberFormat="1" applyFont="1" applyFill="1" applyBorder="1"/>
    <xf numFmtId="167" fontId="2" fillId="2" borderId="6" xfId="0" applyNumberFormat="1" applyFont="1" applyFill="1" applyBorder="1"/>
    <xf numFmtId="0" fontId="2" fillId="2" borderId="5" xfId="0" applyFont="1" applyFill="1" applyBorder="1" applyAlignment="1">
      <alignment horizontal="left"/>
    </xf>
    <xf numFmtId="167" fontId="2" fillId="2" borderId="1" xfId="0" applyNumberFormat="1" applyFont="1" applyFill="1" applyBorder="1"/>
    <xf numFmtId="167" fontId="2" fillId="2" borderId="8" xfId="0" applyNumberFormat="1" applyFont="1" applyFill="1" applyBorder="1"/>
    <xf numFmtId="167" fontId="2" fillId="2" borderId="23" xfId="0" applyNumberFormat="1" applyFont="1" applyFill="1" applyBorder="1"/>
    <xf numFmtId="167" fontId="2" fillId="2" borderId="24" xfId="0" applyNumberFormat="1" applyFont="1" applyFill="1" applyBorder="1"/>
    <xf numFmtId="9" fontId="2" fillId="2" borderId="0" xfId="2" applyFont="1" applyFill="1" applyBorder="1"/>
    <xf numFmtId="0" fontId="2" fillId="2" borderId="7" xfId="0" applyFont="1" applyFill="1" applyBorder="1"/>
    <xf numFmtId="0" fontId="2" fillId="2" borderId="1" xfId="0" applyNumberFormat="1" applyFont="1" applyFill="1" applyBorder="1"/>
    <xf numFmtId="0" fontId="2" fillId="2" borderId="1" xfId="0" applyFont="1" applyFill="1" applyBorder="1"/>
    <xf numFmtId="0" fontId="2" fillId="0" borderId="0" xfId="0" applyFont="1" applyFill="1" applyBorder="1"/>
    <xf numFmtId="0" fontId="2" fillId="0" borderId="0" xfId="0" applyNumberFormat="1" applyFont="1" applyFill="1" applyBorder="1"/>
    <xf numFmtId="167" fontId="2" fillId="0" borderId="0" xfId="0" applyNumberFormat="1" applyFont="1" applyFill="1" applyBorder="1"/>
    <xf numFmtId="167" fontId="11" fillId="0" borderId="0" xfId="0" applyNumberFormat="1" applyFont="1" applyFill="1" applyBorder="1"/>
    <xf numFmtId="9" fontId="11" fillId="0" borderId="0" xfId="0" applyNumberFormat="1" applyFont="1" applyFill="1"/>
    <xf numFmtId="0" fontId="2" fillId="2" borderId="3" xfId="0" applyNumberFormat="1" applyFont="1" applyFill="1" applyBorder="1"/>
    <xf numFmtId="164" fontId="2" fillId="2" borderId="3" xfId="0" applyNumberFormat="1" applyFont="1" applyFill="1" applyBorder="1"/>
    <xf numFmtId="0" fontId="2" fillId="2" borderId="3" xfId="0" applyFont="1" applyFill="1" applyBorder="1"/>
    <xf numFmtId="0" fontId="2" fillId="2" borderId="4" xfId="0" applyFont="1" applyFill="1" applyBorder="1"/>
    <xf numFmtId="164" fontId="2" fillId="2" borderId="0" xfId="0" applyNumberFormat="1" applyFont="1" applyFill="1" applyBorder="1"/>
    <xf numFmtId="0" fontId="2" fillId="2" borderId="5" xfId="0" applyNumberFormat="1" applyFont="1" applyFill="1" applyBorder="1"/>
    <xf numFmtId="0" fontId="15" fillId="2" borderId="5" xfId="0" applyFont="1" applyFill="1" applyBorder="1"/>
    <xf numFmtId="167" fontId="2" fillId="2" borderId="21" xfId="0" applyNumberFormat="1" applyFont="1" applyFill="1" applyBorder="1"/>
    <xf numFmtId="167" fontId="2" fillId="2" borderId="22" xfId="0" applyNumberFormat="1" applyFont="1" applyFill="1" applyBorder="1"/>
    <xf numFmtId="6" fontId="2" fillId="0" borderId="0" xfId="0" applyNumberFormat="1" applyFont="1" applyFill="1" applyBorder="1"/>
    <xf numFmtId="0" fontId="2" fillId="0" borderId="0" xfId="0" applyFont="1" applyFill="1" applyAlignment="1" applyProtection="1">
      <alignment horizontal="center"/>
      <protection locked="0"/>
    </xf>
    <xf numFmtId="6" fontId="2" fillId="2" borderId="6" xfId="0" applyNumberFormat="1" applyFont="1" applyFill="1" applyBorder="1"/>
    <xf numFmtId="0" fontId="13" fillId="2" borderId="2" xfId="0" applyFont="1" applyFill="1" applyBorder="1" applyAlignment="1">
      <alignment horizontal="left"/>
    </xf>
    <xf numFmtId="0" fontId="13" fillId="2" borderId="5" xfId="0" applyFont="1" applyFill="1" applyBorder="1" applyAlignment="1">
      <alignment horizontal="left"/>
    </xf>
    <xf numFmtId="0" fontId="18" fillId="2" borderId="5" xfId="0" applyFont="1" applyFill="1" applyBorder="1"/>
    <xf numFmtId="5" fontId="2" fillId="2" borderId="6" xfId="0" applyNumberFormat="1" applyFont="1" applyFill="1" applyBorder="1"/>
    <xf numFmtId="0" fontId="15" fillId="2" borderId="5" xfId="0" applyFont="1" applyFill="1" applyBorder="1" applyAlignment="1">
      <alignment horizontal="left"/>
    </xf>
    <xf numFmtId="5" fontId="2" fillId="2" borderId="25" xfId="0" applyNumberFormat="1" applyFont="1" applyFill="1" applyBorder="1"/>
    <xf numFmtId="169" fontId="2" fillId="2" borderId="8" xfId="0" applyNumberFormat="1" applyFont="1" applyFill="1" applyBorder="1"/>
    <xf numFmtId="169" fontId="2" fillId="0" borderId="0" xfId="0" applyNumberFormat="1" applyFont="1" applyFill="1" applyBorder="1"/>
    <xf numFmtId="0" fontId="14" fillId="0" borderId="0" xfId="0" quotePrefix="1" applyFont="1" applyFill="1" applyAlignment="1">
      <alignment horizontal="left"/>
    </xf>
    <xf numFmtId="0" fontId="14" fillId="0" borderId="0" xfId="0" applyFont="1" applyFill="1" applyAlignment="1">
      <alignment horizontal="left"/>
    </xf>
    <xf numFmtId="0" fontId="1" fillId="0" borderId="0" xfId="0" applyFont="1" applyFill="1" applyAlignment="1">
      <alignment horizontal="left"/>
    </xf>
    <xf numFmtId="166" fontId="17"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xf numFmtId="0" fontId="8" fillId="0" borderId="0" xfId="0" applyFont="1" applyFill="1"/>
    <xf numFmtId="0" fontId="8" fillId="0" borderId="0" xfId="0" applyFont="1"/>
    <xf numFmtId="0" fontId="2" fillId="0" borderId="0" xfId="0" quotePrefix="1" applyFont="1" applyFill="1" applyAlignment="1">
      <alignment horizontal="center"/>
    </xf>
    <xf numFmtId="0" fontId="2" fillId="0" borderId="0" xfId="0" applyFont="1" applyFill="1" applyAlignment="1">
      <alignment horizontal="center"/>
    </xf>
    <xf numFmtId="167" fontId="11" fillId="0" borderId="0" xfId="0" applyNumberFormat="1" applyFont="1" applyFill="1" applyAlignment="1">
      <alignment horizontal="center"/>
    </xf>
    <xf numFmtId="9" fontId="11" fillId="0" borderId="0" xfId="0" applyNumberFormat="1" applyFont="1" applyFill="1" applyAlignment="1">
      <alignment horizontal="center"/>
    </xf>
    <xf numFmtId="167" fontId="17" fillId="3" borderId="9" xfId="0" applyNumberFormat="1" applyFont="1" applyFill="1" applyBorder="1" applyAlignment="1">
      <alignment horizontal="center"/>
    </xf>
    <xf numFmtId="166" fontId="2" fillId="0" borderId="0" xfId="0" applyNumberFormat="1" applyFont="1" applyFill="1" applyAlignment="1">
      <alignment horizontal="center"/>
    </xf>
    <xf numFmtId="0" fontId="14" fillId="0" borderId="0" xfId="0" applyNumberFormat="1" applyFont="1" applyFill="1" applyAlignment="1">
      <alignment horizontal="left"/>
    </xf>
    <xf numFmtId="0" fontId="2" fillId="0" borderId="0" xfId="0" applyFont="1" applyFill="1" applyAlignment="1">
      <alignment horizontal="left"/>
    </xf>
    <xf numFmtId="9" fontId="2" fillId="0" borderId="0" xfId="0" applyNumberFormat="1" applyFont="1" applyFill="1"/>
    <xf numFmtId="0" fontId="8" fillId="0" borderId="0" xfId="0" applyFont="1" applyFill="1" applyAlignment="1">
      <alignment vertical="center" wrapText="1"/>
    </xf>
    <xf numFmtId="0" fontId="14" fillId="0" borderId="0" xfId="0" applyFont="1" applyFill="1" applyAlignment="1">
      <alignment wrapText="1"/>
    </xf>
    <xf numFmtId="0" fontId="2" fillId="0" borderId="0" xfId="0" quotePrefix="1" applyFont="1"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167" fontId="11" fillId="0" borderId="0" xfId="0" applyNumberFormat="1" applyFont="1" applyAlignment="1">
      <alignment horizontal="center" vertical="center"/>
    </xf>
    <xf numFmtId="0" fontId="17" fillId="0" borderId="0" xfId="0" applyFont="1" applyFill="1"/>
    <xf numFmtId="0" fontId="20" fillId="0" borderId="0" xfId="0" applyFont="1"/>
    <xf numFmtId="0" fontId="1" fillId="0" borderId="0" xfId="0" applyFont="1" applyAlignment="1">
      <alignment horizontal="center"/>
    </xf>
    <xf numFmtId="167" fontId="2"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67" fontId="17" fillId="0" borderId="0" xfId="0" applyNumberFormat="1" applyFont="1" applyAlignment="1">
      <alignment horizontal="center"/>
    </xf>
    <xf numFmtId="167" fontId="1" fillId="0" borderId="0" xfId="0" applyNumberFormat="1" applyFont="1" applyFill="1" applyAlignment="1">
      <alignment horizontal="center"/>
    </xf>
    <xf numFmtId="0" fontId="1" fillId="0" borderId="0" xfId="0" applyFont="1" applyFill="1"/>
    <xf numFmtId="167" fontId="2" fillId="0" borderId="0" xfId="0" applyNumberFormat="1" applyFont="1" applyFill="1" applyAlignment="1">
      <alignment horizontal="center"/>
    </xf>
    <xf numFmtId="167" fontId="17" fillId="0" borderId="0" xfId="0" applyNumberFormat="1" applyFont="1" applyFill="1" applyAlignment="1">
      <alignment horizontal="center"/>
    </xf>
    <xf numFmtId="0" fontId="2" fillId="0" borderId="0" xfId="0" applyFont="1"/>
    <xf numFmtId="166" fontId="11" fillId="0" borderId="0" xfId="0" applyNumberFormat="1" applyFont="1" applyFill="1" applyAlignment="1">
      <alignment horizontal="center"/>
    </xf>
    <xf numFmtId="167" fontId="11" fillId="0" borderId="0" xfId="0" quotePrefix="1" applyNumberFormat="1" applyFont="1" applyFill="1" applyAlignment="1">
      <alignment horizontal="center"/>
    </xf>
    <xf numFmtId="167" fontId="17" fillId="0" borderId="0" xfId="0" applyNumberFormat="1" applyFont="1" applyFill="1" applyBorder="1" applyAlignment="1">
      <alignment horizontal="center"/>
    </xf>
    <xf numFmtId="1" fontId="2" fillId="0" borderId="0" xfId="0" applyNumberFormat="1" applyFont="1" applyFill="1"/>
    <xf numFmtId="167" fontId="11" fillId="0" borderId="0" xfId="0" quotePrefix="1" applyNumberFormat="1" applyFont="1" applyFill="1" applyAlignment="1"/>
    <xf numFmtId="0" fontId="18" fillId="0" borderId="0" xfId="0" applyFont="1" applyFill="1" applyBorder="1"/>
    <xf numFmtId="167" fontId="21" fillId="0" borderId="0" xfId="0" quotePrefix="1" applyNumberFormat="1" applyFont="1" applyFill="1" applyAlignment="1"/>
    <xf numFmtId="0" fontId="2" fillId="0" borderId="0" xfId="0" applyFont="1" applyFill="1" applyBorder="1" applyAlignment="1">
      <alignment horizontal="left"/>
    </xf>
    <xf numFmtId="0" fontId="15" fillId="0" borderId="0" xfId="0" applyNumberFormat="1" applyFont="1" applyFill="1"/>
    <xf numFmtId="0" fontId="2" fillId="0" borderId="1" xfId="0" applyFont="1" applyFill="1" applyBorder="1"/>
    <xf numFmtId="1" fontId="2" fillId="0" borderId="1" xfId="0" applyNumberFormat="1" applyFont="1" applyFill="1" applyBorder="1"/>
    <xf numFmtId="0" fontId="22" fillId="0" borderId="0" xfId="0" applyFont="1" applyFill="1"/>
    <xf numFmtId="0" fontId="22" fillId="0" borderId="0" xfId="0" quotePrefix="1" applyFont="1" applyFill="1" applyAlignment="1">
      <alignment horizontal="left"/>
    </xf>
    <xf numFmtId="0" fontId="2" fillId="0" borderId="0" xfId="0" applyNumberFormat="1" applyFont="1" applyFill="1" applyAlignment="1">
      <alignment horizontal="center"/>
    </xf>
    <xf numFmtId="0" fontId="22" fillId="0" borderId="0" xfId="0" quotePrefix="1" applyFont="1" applyFill="1"/>
    <xf numFmtId="167" fontId="11" fillId="0" borderId="0" xfId="0" applyNumberFormat="1" applyFont="1" applyAlignment="1">
      <alignment horizontal="center"/>
    </xf>
    <xf numFmtId="168" fontId="17" fillId="3" borderId="9" xfId="0" applyNumberFormat="1" applyFont="1" applyFill="1" applyBorder="1" applyAlignment="1">
      <alignment horizontal="center"/>
    </xf>
    <xf numFmtId="3" fontId="2" fillId="0" borderId="0" xfId="0" applyNumberFormat="1" applyFont="1" applyFill="1" applyAlignment="1">
      <alignment horizontal="center"/>
    </xf>
    <xf numFmtId="10" fontId="2" fillId="0" borderId="0" xfId="0" applyNumberFormat="1" applyFont="1" applyFill="1" applyBorder="1" applyAlignment="1">
      <alignment horizontal="center"/>
    </xf>
    <xf numFmtId="171" fontId="11" fillId="0" borderId="0" xfId="0" applyNumberFormat="1" applyFont="1" applyFill="1" applyAlignment="1">
      <alignment horizontal="center"/>
    </xf>
    <xf numFmtId="0" fontId="1" fillId="0" borderId="0" xfId="0" applyFont="1" applyAlignment="1"/>
    <xf numFmtId="0" fontId="2" fillId="0" borderId="0" xfId="0" quotePrefix="1" applyFont="1" applyAlignment="1">
      <alignment horizontal="left"/>
    </xf>
    <xf numFmtId="0" fontId="2" fillId="0" borderId="0" xfId="0" applyFont="1" applyAlignment="1">
      <alignment horizontal="center"/>
    </xf>
    <xf numFmtId="0" fontId="2" fillId="0" borderId="0" xfId="0" applyFont="1" applyAlignment="1">
      <alignment horizontal="left"/>
    </xf>
    <xf numFmtId="9" fontId="11" fillId="0" borderId="0" xfId="0" applyNumberFormat="1" applyFont="1" applyAlignment="1">
      <alignment horizontal="center"/>
    </xf>
    <xf numFmtId="166" fontId="17" fillId="0" borderId="0" xfId="0" applyNumberFormat="1" applyFont="1" applyAlignment="1">
      <alignment horizontal="center"/>
    </xf>
    <xf numFmtId="167" fontId="2" fillId="0" borderId="0" xfId="0" applyNumberFormat="1" applyFont="1" applyFill="1"/>
    <xf numFmtId="167" fontId="2" fillId="0" borderId="0" xfId="0" applyNumberFormat="1" applyFont="1" applyAlignment="1">
      <alignment horizontal="center"/>
    </xf>
    <xf numFmtId="165" fontId="11" fillId="0" borderId="0" xfId="0" applyNumberFormat="1" applyFont="1" applyFill="1"/>
    <xf numFmtId="3" fontId="11" fillId="0" borderId="0" xfId="0" applyNumberFormat="1" applyFont="1" applyFill="1"/>
    <xf numFmtId="8" fontId="2" fillId="0" borderId="0" xfId="0" applyNumberFormat="1" applyFont="1" applyFill="1"/>
    <xf numFmtId="165" fontId="2" fillId="0" borderId="0" xfId="0" applyNumberFormat="1" applyFont="1" applyFill="1"/>
    <xf numFmtId="0" fontId="14" fillId="0" borderId="0" xfId="0" applyFont="1" applyAlignment="1">
      <alignment horizontal="left"/>
    </xf>
    <xf numFmtId="165" fontId="11" fillId="0" borderId="0" xfId="0" applyNumberFormat="1" applyFont="1" applyAlignment="1">
      <alignment horizontal="center"/>
    </xf>
    <xf numFmtId="3" fontId="11" fillId="0" borderId="0" xfId="0" applyNumberFormat="1" applyFont="1" applyAlignment="1">
      <alignment horizontal="center"/>
    </xf>
    <xf numFmtId="3" fontId="1" fillId="0" borderId="0" xfId="0" applyNumberFormat="1" applyFont="1" applyAlignment="1">
      <alignment horizontal="center"/>
    </xf>
    <xf numFmtId="0" fontId="14" fillId="0" borderId="0" xfId="0" applyFont="1"/>
    <xf numFmtId="0" fontId="14" fillId="0" borderId="0" xfId="0" applyFont="1" applyAlignment="1">
      <alignment horizontal="right"/>
    </xf>
    <xf numFmtId="167" fontId="11" fillId="0" borderId="0" xfId="0" applyNumberFormat="1" applyFont="1"/>
    <xf numFmtId="167" fontId="11" fillId="0" borderId="1" xfId="0" applyNumberFormat="1" applyFont="1" applyBorder="1"/>
    <xf numFmtId="0" fontId="2" fillId="0" borderId="0" xfId="0" applyFont="1" applyAlignment="1">
      <alignment wrapText="1"/>
    </xf>
    <xf numFmtId="167" fontId="11" fillId="0" borderId="21" xfId="0" applyNumberFormat="1" applyFont="1" applyBorder="1"/>
    <xf numFmtId="0" fontId="2" fillId="0" borderId="0" xfId="0" quotePrefix="1" applyFont="1" applyAlignment="1">
      <alignment horizontal="right"/>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quotePrefix="1" applyFont="1" applyFill="1" applyBorder="1" applyAlignment="1">
      <alignment horizontal="center"/>
    </xf>
    <xf numFmtId="0" fontId="2" fillId="2" borderId="17" xfId="0" quotePrefix="1" applyFont="1" applyFill="1" applyBorder="1" applyAlignment="1">
      <alignment horizontal="center"/>
    </xf>
    <xf numFmtId="0" fontId="2" fillId="2" borderId="18" xfId="0" quotePrefix="1" applyFont="1" applyFill="1" applyBorder="1" applyAlignment="1">
      <alignment horizontal="center"/>
    </xf>
    <xf numFmtId="167" fontId="2" fillId="2" borderId="5" xfId="0" applyNumberFormat="1" applyFont="1" applyFill="1" applyBorder="1" applyAlignment="1">
      <alignment horizontal="center"/>
    </xf>
    <xf numFmtId="167" fontId="2" fillId="2" borderId="0" xfId="0" applyNumberFormat="1" applyFont="1" applyFill="1" applyBorder="1" applyAlignment="1">
      <alignment horizontal="center"/>
    </xf>
    <xf numFmtId="167" fontId="2" fillId="2" borderId="12" xfId="0" applyNumberFormat="1" applyFont="1" applyFill="1" applyBorder="1" applyAlignment="1">
      <alignment horizontal="center"/>
    </xf>
    <xf numFmtId="168" fontId="2" fillId="2" borderId="13" xfId="2" applyNumberFormat="1" applyFont="1" applyFill="1" applyBorder="1" applyAlignment="1">
      <alignment horizontal="center"/>
    </xf>
    <xf numFmtId="168" fontId="2" fillId="0" borderId="0" xfId="2" applyNumberFormat="1" applyFont="1" applyBorder="1" applyAlignment="1">
      <alignment horizontal="center"/>
    </xf>
    <xf numFmtId="170" fontId="2" fillId="0" borderId="0" xfId="1" quotePrefix="1" applyNumberFormat="1" applyFont="1" applyAlignment="1">
      <alignment horizontal="left"/>
    </xf>
    <xf numFmtId="167" fontId="2" fillId="2" borderId="7" xfId="0" applyNumberFormat="1" applyFont="1" applyFill="1" applyBorder="1" applyAlignment="1">
      <alignment horizontal="center"/>
    </xf>
    <xf numFmtId="167" fontId="2" fillId="2" borderId="1" xfId="0" applyNumberFormat="1" applyFont="1" applyFill="1" applyBorder="1" applyAlignment="1">
      <alignment horizontal="center"/>
    </xf>
    <xf numFmtId="167" fontId="2" fillId="2" borderId="19" xfId="0" applyNumberFormat="1" applyFont="1" applyFill="1" applyBorder="1" applyAlignment="1">
      <alignment horizontal="center"/>
    </xf>
    <xf numFmtId="168" fontId="2" fillId="2" borderId="20" xfId="2" applyNumberFormat="1" applyFont="1" applyFill="1" applyBorder="1" applyAlignment="1">
      <alignment horizontal="center"/>
    </xf>
    <xf numFmtId="167" fontId="2" fillId="0" borderId="0" xfId="0" applyNumberFormat="1" applyFont="1" applyBorder="1" applyAlignment="1">
      <alignment horizontal="center"/>
    </xf>
    <xf numFmtId="170" fontId="2" fillId="0" borderId="0" xfId="1" quotePrefix="1" applyNumberFormat="1" applyFont="1" applyBorder="1"/>
    <xf numFmtId="170" fontId="2" fillId="0" borderId="26" xfId="1" applyNumberFormat="1" applyFont="1" applyBorder="1"/>
    <xf numFmtId="167" fontId="2" fillId="0" borderId="0" xfId="0" applyNumberFormat="1" applyFont="1" applyBorder="1" applyAlignment="1">
      <alignment horizontal="left"/>
    </xf>
    <xf numFmtId="167" fontId="17" fillId="3" borderId="9" xfId="2" applyNumberFormat="1" applyFont="1" applyFill="1" applyBorder="1" applyAlignment="1">
      <alignment horizontal="right"/>
    </xf>
    <xf numFmtId="167" fontId="2" fillId="0" borderId="0" xfId="2" applyNumberFormat="1" applyFont="1" applyBorder="1" applyAlignment="1">
      <alignment horizontal="right"/>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center"/>
    </xf>
    <xf numFmtId="168" fontId="17" fillId="0" borderId="0" xfId="2" applyNumberFormat="1" applyFont="1" applyFill="1" applyBorder="1" applyAlignment="1">
      <alignment horizontal="center"/>
    </xf>
    <xf numFmtId="168" fontId="2" fillId="0" borderId="0" xfId="2" applyNumberFormat="1" applyFont="1" applyFill="1" applyBorder="1" applyAlignment="1">
      <alignment horizontal="center"/>
    </xf>
    <xf numFmtId="165" fontId="17" fillId="0" borderId="0" xfId="2" applyNumberFormat="1" applyFont="1" applyFill="1" applyBorder="1" applyAlignment="1">
      <alignment horizontal="center"/>
    </xf>
    <xf numFmtId="167" fontId="24" fillId="0" borderId="0" xfId="0" applyNumberFormat="1" applyFont="1" applyBorder="1" applyAlignment="1">
      <alignment horizontal="left"/>
    </xf>
    <xf numFmtId="167" fontId="11" fillId="0" borderId="0" xfId="0" applyNumberFormat="1" applyFont="1" applyBorder="1" applyAlignment="1">
      <alignment horizontal="center"/>
    </xf>
    <xf numFmtId="9" fontId="11" fillId="0" borderId="0" xfId="0" applyNumberFormat="1" applyFont="1" applyBorder="1" applyAlignment="1">
      <alignment horizontal="center"/>
    </xf>
    <xf numFmtId="168" fontId="11" fillId="0" borderId="0" xfId="0" applyNumberFormat="1" applyFont="1" applyBorder="1" applyAlignment="1">
      <alignment horizontal="center"/>
    </xf>
    <xf numFmtId="9" fontId="2" fillId="0" borderId="0" xfId="0" applyNumberFormat="1" applyFont="1" applyBorder="1" applyAlignment="1">
      <alignment horizontal="center"/>
    </xf>
    <xf numFmtId="0" fontId="22" fillId="0" borderId="0" xfId="0" applyFont="1" applyAlignment="1">
      <alignment horizontal="center"/>
    </xf>
    <xf numFmtId="168" fontId="2" fillId="0" borderId="0" xfId="2" applyNumberFormat="1" applyFont="1" applyBorder="1" applyAlignment="1">
      <alignment horizontal="left"/>
    </xf>
    <xf numFmtId="165" fontId="17" fillId="3" borderId="9" xfId="0" applyNumberFormat="1" applyFont="1" applyFill="1" applyBorder="1" applyAlignment="1">
      <alignment horizontal="center"/>
    </xf>
    <xf numFmtId="1" fontId="2" fillId="0" borderId="0" xfId="2" applyNumberFormat="1" applyFont="1" applyBorder="1" applyAlignment="1">
      <alignment horizontal="center"/>
    </xf>
    <xf numFmtId="167" fontId="22" fillId="0" borderId="0" xfId="0" applyNumberFormat="1" applyFont="1" applyBorder="1" applyAlignment="1">
      <alignment horizontal="center"/>
    </xf>
    <xf numFmtId="0" fontId="11" fillId="0" borderId="0" xfId="0" applyFont="1"/>
    <xf numFmtId="168" fontId="2" fillId="0" borderId="0" xfId="2" applyNumberFormat="1" applyFont="1" applyBorder="1" applyAlignment="1"/>
    <xf numFmtId="0" fontId="2" fillId="0" borderId="0" xfId="0" applyFont="1" applyBorder="1" applyAlignment="1">
      <alignment horizontal="center"/>
    </xf>
    <xf numFmtId="167" fontId="25" fillId="0" borderId="0" xfId="0" applyNumberFormat="1" applyFont="1" applyBorder="1"/>
    <xf numFmtId="10" fontId="17" fillId="3" borderId="9" xfId="0" applyNumberFormat="1" applyFont="1" applyFill="1" applyBorder="1" applyAlignment="1">
      <alignment horizontal="center"/>
    </xf>
    <xf numFmtId="167" fontId="2" fillId="0" borderId="0" xfId="0" applyNumberFormat="1" applyFont="1" applyBorder="1"/>
    <xf numFmtId="0" fontId="2" fillId="0" borderId="0" xfId="0" applyFont="1" applyBorder="1"/>
    <xf numFmtId="167" fontId="17" fillId="0" borderId="0" xfId="0" quotePrefix="1" applyNumberFormat="1" applyFont="1" applyBorder="1"/>
    <xf numFmtId="0" fontId="14" fillId="0" borderId="0" xfId="0" applyFont="1" applyFill="1" applyAlignment="1"/>
    <xf numFmtId="0" fontId="14" fillId="0" borderId="0" xfId="0" applyNumberFormat="1" applyFont="1" applyFill="1" applyAlignment="1"/>
    <xf numFmtId="0" fontId="2" fillId="0" borderId="0" xfId="0" applyFont="1" applyFill="1" applyAlignment="1"/>
    <xf numFmtId="0" fontId="14" fillId="0" borderId="0" xfId="0" applyFont="1" applyAlignment="1">
      <alignment wrapText="1"/>
    </xf>
    <xf numFmtId="167" fontId="2" fillId="0" borderId="0" xfId="0" applyNumberFormat="1" applyFont="1" applyBorder="1" applyAlignment="1">
      <alignment horizontal="center"/>
    </xf>
    <xf numFmtId="0" fontId="2" fillId="2" borderId="2"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6" xfId="0" applyFont="1" applyFill="1" applyBorder="1" applyAlignment="1">
      <alignment horizontal="center"/>
    </xf>
    <xf numFmtId="0" fontId="2" fillId="2" borderId="5" xfId="0" applyFont="1" applyFill="1" applyBorder="1" applyAlignment="1">
      <alignment horizontal="center"/>
    </xf>
    <xf numFmtId="0" fontId="2" fillId="2" borderId="29" xfId="0" applyFont="1" applyFill="1" applyBorder="1" applyAlignment="1">
      <alignment horizontal="center"/>
    </xf>
    <xf numFmtId="0" fontId="10" fillId="0" borderId="0" xfId="0" quotePrefix="1" applyFont="1" applyFill="1" applyAlignment="1">
      <alignment horizontal="center"/>
    </xf>
    <xf numFmtId="0" fontId="10" fillId="0" borderId="0" xfId="0" applyFont="1" applyFill="1" applyAlignment="1">
      <alignment horizontal="center"/>
    </xf>
    <xf numFmtId="0" fontId="14" fillId="0" borderId="0" xfId="0" quotePrefix="1" applyFont="1" applyFill="1" applyAlignment="1">
      <alignment horizontal="left" wrapText="1"/>
    </xf>
    <xf numFmtId="0" fontId="14" fillId="0" borderId="0" xfId="0" applyFont="1" applyFill="1" applyAlignment="1">
      <alignment horizontal="left" wrapText="1"/>
    </xf>
    <xf numFmtId="0" fontId="14" fillId="0" borderId="0" xfId="0" quotePrefix="1" applyNumberFormat="1" applyFont="1" applyFill="1" applyAlignment="1">
      <alignment horizontal="left" wrapText="1"/>
    </xf>
    <xf numFmtId="0" fontId="2" fillId="0" borderId="0" xfId="0" applyFont="1" applyAlignment="1">
      <alignment horizontal="left" wrapText="1"/>
    </xf>
    <xf numFmtId="0" fontId="14" fillId="0" borderId="0" xfId="0" applyFont="1" applyAlignment="1">
      <alignment horizontal="left" wrapText="1"/>
    </xf>
    <xf numFmtId="166" fontId="14" fillId="0" borderId="0" xfId="0" applyNumberFormat="1" applyFont="1" applyFill="1" applyBorder="1" applyAlignment="1">
      <alignment horizontal="left" wrapText="1"/>
    </xf>
    <xf numFmtId="0" fontId="26" fillId="0" borderId="0" xfId="0" applyFont="1" applyFill="1" applyAlignment="1">
      <alignment horizontal="left" wrapText="1"/>
    </xf>
    <xf numFmtId="22" fontId="9" fillId="0" borderId="0" xfId="0" applyNumberFormat="1" applyFont="1" applyFill="1" applyAlignment="1">
      <alignment horizontal="center"/>
    </xf>
    <xf numFmtId="0" fontId="14" fillId="0" borderId="0" xfId="0" applyFont="1" applyFill="1" applyAlignment="1">
      <alignment horizontal="left"/>
    </xf>
    <xf numFmtId="0" fontId="14" fillId="0" borderId="0" xfId="0" applyNumberFormat="1" applyFont="1" applyFill="1" applyAlignment="1">
      <alignment horizontal="left"/>
    </xf>
    <xf numFmtId="0" fontId="26" fillId="0" borderId="0" xfId="0" quotePrefix="1" applyNumberFormat="1" applyFont="1" applyFill="1" applyAlignment="1">
      <alignment horizontal="left" wrapText="1"/>
    </xf>
    <xf numFmtId="0" fontId="14" fillId="0" borderId="0" xfId="0" quotePrefix="1" applyFont="1" applyFill="1" applyAlignment="1">
      <alignment horizontal="left"/>
    </xf>
    <xf numFmtId="0" fontId="2" fillId="0" borderId="0" xfId="0" applyFont="1" applyFill="1" applyAlignment="1">
      <alignment horizontal="center"/>
    </xf>
    <xf numFmtId="0" fontId="14" fillId="0" borderId="0" xfId="0" applyNumberFormat="1" applyFont="1" applyFill="1" applyAlignment="1">
      <alignment horizontal="left" wrapText="1"/>
    </xf>
    <xf numFmtId="0" fontId="2" fillId="0" borderId="0" xfId="0" applyFont="1" applyFill="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3</xdr:row>
      <xdr:rowOff>123825</xdr:rowOff>
    </xdr:from>
    <xdr:to>
      <xdr:col>7</xdr:col>
      <xdr:colOff>742950</xdr:colOff>
      <xdr:row>3</xdr:row>
      <xdr:rowOff>123825</xdr:rowOff>
    </xdr:to>
    <xdr:sp macro="" textlink="">
      <xdr:nvSpPr>
        <xdr:cNvPr id="1056" name="Line 32"/>
        <xdr:cNvSpPr>
          <a:spLocks noChangeShapeType="1"/>
        </xdr:cNvSpPr>
      </xdr:nvSpPr>
      <xdr:spPr bwMode="auto">
        <a:xfrm>
          <a:off x="4543425" y="647700"/>
          <a:ext cx="1171575" cy="0"/>
        </a:xfrm>
        <a:prstGeom prst="line">
          <a:avLst/>
        </a:prstGeom>
        <a:noFill/>
        <a:ln w="9525">
          <a:noFill/>
          <a:round/>
          <a:headEnd/>
          <a:tailEnd type="triangle" w="med" len="med"/>
        </a:ln>
        <a:effectLst/>
      </xdr:spPr>
    </xdr:sp>
    <xdr:clientData/>
  </xdr:twoCellAnchor>
  <xdr:twoCellAnchor>
    <xdr:from>
      <xdr:col>6</xdr:col>
      <xdr:colOff>466725</xdr:colOff>
      <xdr:row>3</xdr:row>
      <xdr:rowOff>104775</xdr:rowOff>
    </xdr:from>
    <xdr:to>
      <xdr:col>7</xdr:col>
      <xdr:colOff>723900</xdr:colOff>
      <xdr:row>3</xdr:row>
      <xdr:rowOff>104775</xdr:rowOff>
    </xdr:to>
    <xdr:sp macro="" textlink="">
      <xdr:nvSpPr>
        <xdr:cNvPr id="1057" name="Line 33"/>
        <xdr:cNvSpPr>
          <a:spLocks noChangeShapeType="1"/>
        </xdr:cNvSpPr>
      </xdr:nvSpPr>
      <xdr:spPr bwMode="auto">
        <a:xfrm>
          <a:off x="4752975" y="628650"/>
          <a:ext cx="962025" cy="0"/>
        </a:xfrm>
        <a:prstGeom prst="line">
          <a:avLst/>
        </a:prstGeom>
        <a:noFill/>
        <a:ln w="9525">
          <a:noFill/>
          <a:round/>
          <a:headEnd/>
          <a:tailEnd type="triangle" w="med" len="med"/>
        </a:ln>
        <a:effectLst/>
      </xdr:spPr>
    </xdr:sp>
    <xdr:clientData/>
  </xdr:twoCellAnchor>
  <xdr:twoCellAnchor>
    <xdr:from>
      <xdr:col>6</xdr:col>
      <xdr:colOff>171450</xdr:colOff>
      <xdr:row>3</xdr:row>
      <xdr:rowOff>85725</xdr:rowOff>
    </xdr:from>
    <xdr:to>
      <xdr:col>7</xdr:col>
      <xdr:colOff>733425</xdr:colOff>
      <xdr:row>3</xdr:row>
      <xdr:rowOff>85725</xdr:rowOff>
    </xdr:to>
    <xdr:sp macro="" textlink="">
      <xdr:nvSpPr>
        <xdr:cNvPr id="1058" name="Line 34"/>
        <xdr:cNvSpPr>
          <a:spLocks noChangeShapeType="1"/>
        </xdr:cNvSpPr>
      </xdr:nvSpPr>
      <xdr:spPr bwMode="auto">
        <a:xfrm>
          <a:off x="4457700" y="609600"/>
          <a:ext cx="1257300" cy="0"/>
        </a:xfrm>
        <a:prstGeom prst="line">
          <a:avLst/>
        </a:prstGeom>
        <a:noFill/>
        <a:ln w="9525">
          <a:noFill/>
          <a:round/>
          <a:headEnd/>
          <a:tailEnd type="triangle" w="med" len="med"/>
        </a:ln>
        <a:effectLst/>
      </xdr:spPr>
    </xdr:sp>
    <xdr:clientData/>
  </xdr:twoCellAnchor>
  <xdr:twoCellAnchor>
    <xdr:from>
      <xdr:col>6</xdr:col>
      <xdr:colOff>247650</xdr:colOff>
      <xdr:row>3</xdr:row>
      <xdr:rowOff>104775</xdr:rowOff>
    </xdr:from>
    <xdr:to>
      <xdr:col>7</xdr:col>
      <xdr:colOff>704850</xdr:colOff>
      <xdr:row>3</xdr:row>
      <xdr:rowOff>104775</xdr:rowOff>
    </xdr:to>
    <xdr:sp macro="" textlink="">
      <xdr:nvSpPr>
        <xdr:cNvPr id="1059" name="Line 35"/>
        <xdr:cNvSpPr>
          <a:spLocks noChangeShapeType="1"/>
        </xdr:cNvSpPr>
      </xdr:nvSpPr>
      <xdr:spPr bwMode="auto">
        <a:xfrm>
          <a:off x="4533900" y="628650"/>
          <a:ext cx="1171575" cy="0"/>
        </a:xfrm>
        <a:prstGeom prst="line">
          <a:avLst/>
        </a:prstGeom>
        <a:noFill/>
        <a:ln w="9525">
          <a:noFill/>
          <a:round/>
          <a:headEnd/>
          <a:tailEnd type="triangle" w="med" len="med"/>
        </a:ln>
        <a:effectLst/>
      </xdr:spPr>
    </xdr:sp>
    <xdr:clientData/>
  </xdr:twoCellAnchor>
  <xdr:twoCellAnchor>
    <xdr:from>
      <xdr:col>6</xdr:col>
      <xdr:colOff>114300</xdr:colOff>
      <xdr:row>4</xdr:row>
      <xdr:rowOff>0</xdr:rowOff>
    </xdr:from>
    <xdr:to>
      <xdr:col>7</xdr:col>
      <xdr:colOff>495300</xdr:colOff>
      <xdr:row>4</xdr:row>
      <xdr:rowOff>0</xdr:rowOff>
    </xdr:to>
    <xdr:sp macro="" textlink="">
      <xdr:nvSpPr>
        <xdr:cNvPr id="1060" name="Line 36"/>
        <xdr:cNvSpPr>
          <a:spLocks noChangeShapeType="1"/>
        </xdr:cNvSpPr>
      </xdr:nvSpPr>
      <xdr:spPr bwMode="auto">
        <a:xfrm>
          <a:off x="4400550" y="685800"/>
          <a:ext cx="1095375" cy="0"/>
        </a:xfrm>
        <a:prstGeom prst="line">
          <a:avLst/>
        </a:prstGeom>
        <a:noFill/>
        <a:ln w="9525">
          <a:noFill/>
          <a:round/>
          <a:headEnd/>
          <a:tailEnd type="triangle" w="med" len="med"/>
        </a:ln>
        <a:effectLst/>
      </xdr:spPr>
    </xdr:sp>
    <xdr:clientData/>
  </xdr:twoCellAnchor>
  <xdr:twoCellAnchor>
    <xdr:from>
      <xdr:col>0</xdr:col>
      <xdr:colOff>200025</xdr:colOff>
      <xdr:row>4</xdr:row>
      <xdr:rowOff>0</xdr:rowOff>
    </xdr:from>
    <xdr:to>
      <xdr:col>2</xdr:col>
      <xdr:colOff>514350</xdr:colOff>
      <xdr:row>4</xdr:row>
      <xdr:rowOff>0</xdr:rowOff>
    </xdr:to>
    <xdr:sp macro="" textlink="">
      <xdr:nvSpPr>
        <xdr:cNvPr id="1061" name="Line 37"/>
        <xdr:cNvSpPr>
          <a:spLocks noChangeShapeType="1"/>
        </xdr:cNvSpPr>
      </xdr:nvSpPr>
      <xdr:spPr bwMode="auto">
        <a:xfrm>
          <a:off x="200025" y="685800"/>
          <a:ext cx="1743075" cy="0"/>
        </a:xfrm>
        <a:prstGeom prst="line">
          <a:avLst/>
        </a:prstGeom>
        <a:noFill/>
        <a:ln w="9525">
          <a:noFill/>
          <a:round/>
          <a:headEnd/>
          <a:tailEnd type="triangle" w="med" len="med"/>
        </a:ln>
        <a:effectLst/>
      </xdr:spPr>
    </xdr:sp>
    <xdr:clientData/>
  </xdr:twoCellAnchor>
  <xdr:twoCellAnchor>
    <xdr:from>
      <xdr:col>6</xdr:col>
      <xdr:colOff>371475</xdr:colOff>
      <xdr:row>1</xdr:row>
      <xdr:rowOff>95250</xdr:rowOff>
    </xdr:from>
    <xdr:to>
      <xdr:col>7</xdr:col>
      <xdr:colOff>733425</xdr:colOff>
      <xdr:row>1</xdr:row>
      <xdr:rowOff>95250</xdr:rowOff>
    </xdr:to>
    <xdr:sp macro="" textlink="">
      <xdr:nvSpPr>
        <xdr:cNvPr id="1062" name="Line 38"/>
        <xdr:cNvSpPr>
          <a:spLocks noChangeShapeType="1"/>
        </xdr:cNvSpPr>
      </xdr:nvSpPr>
      <xdr:spPr bwMode="auto">
        <a:xfrm>
          <a:off x="4657725" y="257175"/>
          <a:ext cx="1057275" cy="0"/>
        </a:xfrm>
        <a:prstGeom prst="line">
          <a:avLst/>
        </a:prstGeom>
        <a:noFill/>
        <a:ln w="9525">
          <a:noFill/>
          <a:round/>
          <a:headEnd/>
          <a:tailEnd type="triangle" w="med" len="med"/>
        </a:ln>
        <a:effectLst/>
      </xdr:spPr>
    </xdr:sp>
    <xdr:clientData/>
  </xdr:twoCellAnchor>
  <xdr:twoCellAnchor>
    <xdr:from>
      <xdr:col>9</xdr:col>
      <xdr:colOff>104775</xdr:colOff>
      <xdr:row>63</xdr:row>
      <xdr:rowOff>76200</xdr:rowOff>
    </xdr:from>
    <xdr:to>
      <xdr:col>9</xdr:col>
      <xdr:colOff>171450</xdr:colOff>
      <xdr:row>63</xdr:row>
      <xdr:rowOff>76200</xdr:rowOff>
    </xdr:to>
    <xdr:sp macro="" textlink="">
      <xdr:nvSpPr>
        <xdr:cNvPr id="1063" name="Line 39"/>
        <xdr:cNvSpPr>
          <a:spLocks noChangeShapeType="1"/>
        </xdr:cNvSpPr>
      </xdr:nvSpPr>
      <xdr:spPr bwMode="auto">
        <a:xfrm>
          <a:off x="6534150" y="10572750"/>
          <a:ext cx="66675" cy="0"/>
        </a:xfrm>
        <a:prstGeom prst="line">
          <a:avLst/>
        </a:prstGeom>
        <a:noFill/>
        <a:ln w="9525">
          <a:noFill/>
          <a:round/>
          <a:headEnd/>
          <a:tailEnd type="triangle" w="med" len="me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99"/>
  <sheetViews>
    <sheetView tabSelected="1" topLeftCell="A302" zoomScaleNormal="100" zoomScaleSheetLayoutView="100" workbookViewId="0">
      <selection activeCell="A109" sqref="A109:I109"/>
    </sheetView>
  </sheetViews>
  <sheetFormatPr defaultColWidth="11" defaultRowHeight="12.75" x14ac:dyDescent="0.2"/>
  <cols>
    <col min="1" max="1" width="11.85546875" style="3" customWidth="1"/>
    <col min="2" max="2" width="12.28515625" style="4" customWidth="1"/>
    <col min="3" max="9" width="10.7109375" style="3" customWidth="1"/>
    <col min="10" max="10" width="2.5703125" style="3" customWidth="1"/>
    <col min="11" max="16384" width="11" style="3"/>
  </cols>
  <sheetData>
    <row r="1" spans="1:12" x14ac:dyDescent="0.2">
      <c r="D1" s="216"/>
      <c r="E1" s="216"/>
      <c r="H1" s="5">
        <v>40940</v>
      </c>
    </row>
    <row r="2" spans="1:12" x14ac:dyDescent="0.2">
      <c r="J2" s="6"/>
    </row>
    <row r="3" spans="1:12" s="7" customFormat="1" ht="15.75" x14ac:dyDescent="0.25">
      <c r="A3" s="207" t="s">
        <v>159</v>
      </c>
      <c r="B3" s="208"/>
      <c r="C3" s="208"/>
      <c r="D3" s="208"/>
      <c r="E3" s="208"/>
      <c r="F3" s="208"/>
      <c r="G3" s="208"/>
      <c r="H3" s="208"/>
      <c r="J3" s="6"/>
    </row>
    <row r="4" spans="1:12" s="7" customFormat="1" x14ac:dyDescent="0.2">
      <c r="A4" s="8"/>
      <c r="B4" s="9"/>
      <c r="J4" s="6"/>
      <c r="K4" s="3"/>
      <c r="L4" s="3"/>
    </row>
    <row r="5" spans="1:12" s="7" customFormat="1" x14ac:dyDescent="0.2">
      <c r="A5" s="10" t="s">
        <v>84</v>
      </c>
      <c r="B5" s="9"/>
      <c r="J5" s="6"/>
      <c r="K5" s="3"/>
      <c r="L5" s="3"/>
    </row>
    <row r="6" spans="1:12" s="7" customFormat="1" x14ac:dyDescent="0.2">
      <c r="B6" s="9"/>
      <c r="I6" s="11"/>
      <c r="J6" s="6"/>
      <c r="K6" s="3"/>
      <c r="L6" s="3"/>
    </row>
    <row r="7" spans="1:12" ht="12.75" customHeight="1" x14ac:dyDescent="0.2">
      <c r="A7" s="209" t="s">
        <v>174</v>
      </c>
      <c r="B7" s="209"/>
      <c r="C7" s="209"/>
      <c r="D7" s="209"/>
      <c r="E7" s="209"/>
      <c r="F7" s="209"/>
      <c r="G7" s="209"/>
      <c r="H7" s="209"/>
      <c r="I7" s="13"/>
      <c r="J7" s="6"/>
    </row>
    <row r="8" spans="1:12" ht="12.75" customHeight="1" x14ac:dyDescent="0.2">
      <c r="A8" s="209"/>
      <c r="B8" s="209"/>
      <c r="C8" s="209"/>
      <c r="D8" s="209"/>
      <c r="E8" s="209"/>
      <c r="F8" s="209"/>
      <c r="G8" s="209"/>
      <c r="H8" s="209"/>
      <c r="I8" s="13"/>
      <c r="J8" s="6"/>
    </row>
    <row r="9" spans="1:12" ht="12.75" customHeight="1" x14ac:dyDescent="0.2">
      <c r="A9" s="209"/>
      <c r="B9" s="209"/>
      <c r="C9" s="209"/>
      <c r="D9" s="209"/>
      <c r="E9" s="209"/>
      <c r="F9" s="209"/>
      <c r="G9" s="209"/>
      <c r="H9" s="209"/>
      <c r="I9" s="14"/>
    </row>
    <row r="10" spans="1:12" ht="12.75" customHeight="1" x14ac:dyDescent="0.2">
      <c r="A10" s="12"/>
      <c r="B10" s="12"/>
      <c r="C10" s="12"/>
      <c r="D10" s="12"/>
      <c r="E10" s="12"/>
      <c r="F10" s="12"/>
      <c r="G10" s="12"/>
      <c r="H10" s="12"/>
      <c r="I10" s="14"/>
    </row>
    <row r="11" spans="1:12" ht="12.75" customHeight="1" x14ac:dyDescent="0.2">
      <c r="A11" s="219" t="s">
        <v>176</v>
      </c>
      <c r="B11" s="219"/>
      <c r="C11" s="219"/>
      <c r="D11" s="219"/>
      <c r="E11" s="219"/>
      <c r="F11" s="219"/>
      <c r="G11" s="219"/>
      <c r="H11" s="219"/>
      <c r="I11" s="14"/>
      <c r="J11" s="6"/>
    </row>
    <row r="12" spans="1:12" ht="12.75" customHeight="1" x14ac:dyDescent="0.2">
      <c r="A12" s="219"/>
      <c r="B12" s="219"/>
      <c r="C12" s="219"/>
      <c r="D12" s="219"/>
      <c r="E12" s="219"/>
      <c r="F12" s="219"/>
      <c r="G12" s="219"/>
      <c r="H12" s="219"/>
      <c r="I12" s="14"/>
    </row>
    <row r="13" spans="1:12" ht="12.75" customHeight="1" x14ac:dyDescent="0.2">
      <c r="A13" s="219"/>
      <c r="B13" s="219"/>
      <c r="C13" s="219"/>
      <c r="D13" s="219"/>
      <c r="E13" s="219"/>
      <c r="F13" s="219"/>
      <c r="G13" s="219"/>
      <c r="H13" s="219"/>
      <c r="I13" s="14"/>
    </row>
    <row r="14" spans="1:12" ht="12.75" customHeight="1" x14ac:dyDescent="0.2">
      <c r="A14" s="219"/>
      <c r="B14" s="219"/>
      <c r="C14" s="219"/>
      <c r="D14" s="219"/>
      <c r="E14" s="219"/>
      <c r="F14" s="219"/>
      <c r="G14" s="219"/>
      <c r="H14" s="219"/>
      <c r="I14" s="14"/>
    </row>
    <row r="15" spans="1:12" ht="12.75" customHeight="1" x14ac:dyDescent="0.2">
      <c r="A15" s="219"/>
      <c r="B15" s="219"/>
      <c r="C15" s="219"/>
      <c r="D15" s="219"/>
      <c r="E15" s="219"/>
      <c r="F15" s="219"/>
      <c r="G15" s="219"/>
      <c r="H15" s="219"/>
      <c r="I15" s="14"/>
    </row>
    <row r="16" spans="1:12" ht="12.75" customHeight="1" x14ac:dyDescent="0.2">
      <c r="A16" s="219"/>
      <c r="B16" s="219"/>
      <c r="C16" s="219"/>
      <c r="D16" s="219"/>
      <c r="E16" s="219"/>
      <c r="F16" s="219"/>
      <c r="G16" s="219"/>
      <c r="H16" s="219"/>
      <c r="I16" s="14"/>
    </row>
    <row r="17" spans="1:19" ht="12.75" customHeight="1" x14ac:dyDescent="0.2">
      <c r="A17" s="219"/>
      <c r="B17" s="219"/>
      <c r="C17" s="219"/>
      <c r="D17" s="219"/>
      <c r="E17" s="219"/>
      <c r="F17" s="219"/>
      <c r="G17" s="219"/>
      <c r="H17" s="219"/>
      <c r="I17" s="14"/>
    </row>
    <row r="18" spans="1:19" ht="12.75" customHeight="1" x14ac:dyDescent="0.2">
      <c r="A18" s="219"/>
      <c r="B18" s="219"/>
      <c r="C18" s="219"/>
      <c r="D18" s="219"/>
      <c r="E18" s="219"/>
      <c r="F18" s="219"/>
      <c r="G18" s="219"/>
      <c r="H18" s="219"/>
      <c r="I18" s="14"/>
    </row>
    <row r="19" spans="1:19" ht="12.75" customHeight="1" x14ac:dyDescent="0.2">
      <c r="A19" s="219"/>
      <c r="B19" s="219"/>
      <c r="C19" s="219"/>
      <c r="D19" s="219"/>
      <c r="E19" s="219"/>
      <c r="F19" s="219"/>
      <c r="G19" s="219"/>
      <c r="H19" s="219"/>
      <c r="I19" s="14"/>
    </row>
    <row r="20" spans="1:19" ht="12.75" customHeight="1" x14ac:dyDescent="0.2">
      <c r="A20" s="219"/>
      <c r="B20" s="219"/>
      <c r="C20" s="219"/>
      <c r="D20" s="219"/>
      <c r="E20" s="219"/>
      <c r="F20" s="219"/>
      <c r="G20" s="219"/>
      <c r="H20" s="219"/>
      <c r="I20" s="14"/>
    </row>
    <row r="21" spans="1:19" x14ac:dyDescent="0.2">
      <c r="A21" s="219"/>
      <c r="B21" s="219"/>
      <c r="C21" s="219"/>
      <c r="D21" s="219"/>
      <c r="E21" s="219"/>
      <c r="F21" s="219"/>
      <c r="G21" s="219"/>
      <c r="H21" s="219"/>
      <c r="I21" s="14"/>
    </row>
    <row r="22" spans="1:19" x14ac:dyDescent="0.2">
      <c r="A22" s="14"/>
      <c r="B22" s="14"/>
      <c r="C22" s="14"/>
      <c r="D22" s="14"/>
      <c r="E22" s="14"/>
      <c r="F22" s="14"/>
      <c r="G22" s="14"/>
      <c r="H22" s="14"/>
      <c r="I22" s="14"/>
      <c r="J22" s="15"/>
    </row>
    <row r="23" spans="1:19" x14ac:dyDescent="0.2">
      <c r="A23" s="217" t="s">
        <v>175</v>
      </c>
      <c r="B23" s="217"/>
      <c r="C23" s="217"/>
      <c r="D23" s="217"/>
      <c r="E23" s="217"/>
      <c r="F23" s="217"/>
      <c r="G23" s="217"/>
      <c r="H23" s="217"/>
      <c r="I23" s="217"/>
      <c r="J23" s="15"/>
    </row>
    <row r="24" spans="1:19" x14ac:dyDescent="0.2">
      <c r="A24" s="70"/>
      <c r="B24" s="70"/>
      <c r="C24" s="70"/>
      <c r="D24" s="70"/>
      <c r="E24" s="70"/>
      <c r="F24" s="70"/>
      <c r="G24" s="70"/>
      <c r="H24" s="70"/>
      <c r="I24" s="70"/>
      <c r="J24" s="15"/>
    </row>
    <row r="25" spans="1:19" ht="13.5" customHeight="1" x14ac:dyDescent="0.2">
      <c r="A25" s="215" t="s">
        <v>177</v>
      </c>
      <c r="B25" s="215"/>
      <c r="C25" s="215"/>
      <c r="D25" s="215"/>
      <c r="E25" s="215"/>
      <c r="F25" s="215"/>
      <c r="G25" s="215"/>
      <c r="H25" s="215"/>
      <c r="J25" s="15"/>
      <c r="K25" s="16"/>
      <c r="L25" s="16"/>
      <c r="M25" s="16"/>
      <c r="N25" s="16"/>
      <c r="O25" s="16"/>
      <c r="P25" s="16"/>
      <c r="Q25" s="16"/>
      <c r="R25" s="16"/>
      <c r="S25" s="16"/>
    </row>
    <row r="26" spans="1:19" ht="13.5" thickBot="1" x14ac:dyDescent="0.25">
      <c r="A26" s="215"/>
      <c r="B26" s="215"/>
      <c r="C26" s="215"/>
      <c r="D26" s="215"/>
      <c r="E26" s="215"/>
      <c r="F26" s="215"/>
      <c r="G26" s="215"/>
      <c r="H26" s="215"/>
      <c r="J26" s="15"/>
    </row>
    <row r="27" spans="1:19" x14ac:dyDescent="0.2">
      <c r="A27" s="17" t="s">
        <v>88</v>
      </c>
      <c r="B27" s="18"/>
      <c r="C27" s="19"/>
      <c r="D27" s="19"/>
      <c r="E27" s="19"/>
      <c r="F27" s="20"/>
      <c r="G27" s="21"/>
      <c r="H27" s="22"/>
    </row>
    <row r="28" spans="1:19" ht="15" x14ac:dyDescent="0.2">
      <c r="A28" s="23"/>
      <c r="B28" s="24"/>
      <c r="C28" s="25"/>
      <c r="D28" s="25"/>
      <c r="E28" s="25"/>
      <c r="F28" s="26"/>
      <c r="G28" s="27"/>
      <c r="K28" s="28"/>
    </row>
    <row r="29" spans="1:19" ht="15.75" thickBot="1" x14ac:dyDescent="0.25">
      <c r="A29" s="23"/>
      <c r="B29" s="24"/>
      <c r="C29" s="26"/>
      <c r="D29" s="26"/>
      <c r="E29" s="26"/>
      <c r="F29" s="29">
        <v>2011</v>
      </c>
      <c r="G29" s="30">
        <f>F29+1</f>
        <v>2012</v>
      </c>
      <c r="K29" s="28"/>
    </row>
    <row r="30" spans="1:19" ht="15" x14ac:dyDescent="0.2">
      <c r="A30" s="23" t="s">
        <v>48</v>
      </c>
      <c r="B30" s="24"/>
      <c r="C30" s="26"/>
      <c r="D30" s="26"/>
      <c r="E30" s="26"/>
      <c r="F30" s="31"/>
      <c r="G30" s="32"/>
      <c r="K30" s="28"/>
    </row>
    <row r="31" spans="1:19" ht="15" x14ac:dyDescent="0.2">
      <c r="A31" s="23" t="s">
        <v>0</v>
      </c>
      <c r="B31" s="24"/>
      <c r="C31" s="26"/>
      <c r="D31" s="26"/>
      <c r="E31" s="26"/>
      <c r="F31" s="33">
        <v>3432000</v>
      </c>
      <c r="G31" s="34">
        <v>5834400</v>
      </c>
      <c r="K31" s="28"/>
    </row>
    <row r="32" spans="1:19" ht="15" x14ac:dyDescent="0.2">
      <c r="A32" s="23" t="s">
        <v>89</v>
      </c>
      <c r="B32" s="24"/>
      <c r="C32" s="26"/>
      <c r="D32" s="26"/>
      <c r="E32" s="26"/>
      <c r="F32" s="33">
        <v>2864000</v>
      </c>
      <c r="G32" s="34">
        <v>4980000</v>
      </c>
      <c r="K32" s="28"/>
    </row>
    <row r="33" spans="1:11" ht="15" x14ac:dyDescent="0.2">
      <c r="A33" s="35" t="s">
        <v>90</v>
      </c>
      <c r="B33" s="26"/>
      <c r="C33" s="26"/>
      <c r="D33" s="26"/>
      <c r="E33" s="26"/>
      <c r="F33" s="33">
        <v>340000</v>
      </c>
      <c r="G33" s="34">
        <v>720000</v>
      </c>
      <c r="K33" s="28"/>
    </row>
    <row r="34" spans="1:11" ht="15.75" thickBot="1" x14ac:dyDescent="0.25">
      <c r="A34" s="35" t="s">
        <v>160</v>
      </c>
      <c r="B34" s="26"/>
      <c r="C34" s="26"/>
      <c r="D34" s="26"/>
      <c r="E34" s="26"/>
      <c r="F34" s="36">
        <v>18900</v>
      </c>
      <c r="G34" s="37">
        <v>116960</v>
      </c>
      <c r="K34" s="28"/>
    </row>
    <row r="35" spans="1:11" ht="15.75" thickBot="1" x14ac:dyDescent="0.25">
      <c r="A35" s="23" t="s">
        <v>91</v>
      </c>
      <c r="B35" s="24"/>
      <c r="C35" s="26"/>
      <c r="D35" s="26"/>
      <c r="E35" s="26"/>
      <c r="F35" s="38">
        <f>SUM(F32:F34)</f>
        <v>3222900</v>
      </c>
      <c r="G35" s="39">
        <f>SUM(G32:G34)</f>
        <v>5816960</v>
      </c>
      <c r="K35" s="28"/>
    </row>
    <row r="36" spans="1:11" ht="15" x14ac:dyDescent="0.2">
      <c r="A36" s="23" t="s">
        <v>1</v>
      </c>
      <c r="B36" s="24"/>
      <c r="C36" s="26"/>
      <c r="D36" s="26"/>
      <c r="E36" s="26"/>
      <c r="F36" s="33">
        <f>F31-F35</f>
        <v>209100</v>
      </c>
      <c r="G36" s="34">
        <f>G31-G35</f>
        <v>17440</v>
      </c>
      <c r="K36" s="28"/>
    </row>
    <row r="37" spans="1:11" ht="15.75" thickBot="1" x14ac:dyDescent="0.25">
      <c r="A37" s="23" t="s">
        <v>2</v>
      </c>
      <c r="B37" s="26"/>
      <c r="C37" s="26"/>
      <c r="D37" s="26"/>
      <c r="E37" s="26"/>
      <c r="F37" s="36">
        <v>62500</v>
      </c>
      <c r="G37" s="37">
        <v>176000</v>
      </c>
      <c r="K37" s="28"/>
    </row>
    <row r="38" spans="1:11" ht="15" x14ac:dyDescent="0.2">
      <c r="A38" s="23" t="s">
        <v>3</v>
      </c>
      <c r="B38" s="24"/>
      <c r="C38" s="26"/>
      <c r="D38" s="26"/>
      <c r="E38" s="26"/>
      <c r="F38" s="33">
        <f>F36-F37</f>
        <v>146600</v>
      </c>
      <c r="G38" s="34">
        <f>G36-G37</f>
        <v>-158560</v>
      </c>
      <c r="K38" s="28"/>
    </row>
    <row r="39" spans="1:11" ht="15.75" thickBot="1" x14ac:dyDescent="0.25">
      <c r="A39" s="23" t="s">
        <v>119</v>
      </c>
      <c r="B39" s="40"/>
      <c r="C39" s="26"/>
      <c r="D39" s="26"/>
      <c r="E39" s="26"/>
      <c r="F39" s="36">
        <f>F38*F43</f>
        <v>58640</v>
      </c>
      <c r="G39" s="37">
        <f>G38*G43</f>
        <v>-63424</v>
      </c>
      <c r="K39" s="28"/>
    </row>
    <row r="40" spans="1:11" ht="15.75" thickBot="1" x14ac:dyDescent="0.25">
      <c r="A40" s="41" t="s">
        <v>92</v>
      </c>
      <c r="B40" s="42"/>
      <c r="C40" s="43"/>
      <c r="D40" s="43"/>
      <c r="E40" s="43"/>
      <c r="F40" s="38">
        <f>F38-F39</f>
        <v>87960</v>
      </c>
      <c r="G40" s="39">
        <f>G38-G39</f>
        <v>-95136</v>
      </c>
      <c r="I40" s="6"/>
      <c r="K40" s="28"/>
    </row>
    <row r="41" spans="1:11" ht="15" x14ac:dyDescent="0.2">
      <c r="A41" s="44"/>
      <c r="B41" s="45"/>
      <c r="C41" s="44"/>
      <c r="D41" s="44"/>
      <c r="E41" s="44"/>
      <c r="F41" s="46"/>
      <c r="G41" s="46"/>
      <c r="I41" s="6"/>
      <c r="K41" s="28"/>
    </row>
    <row r="42" spans="1:11" ht="15" x14ac:dyDescent="0.2">
      <c r="A42" s="44" t="s">
        <v>156</v>
      </c>
      <c r="B42" s="45"/>
      <c r="C42" s="44"/>
      <c r="D42" s="44"/>
      <c r="E42" s="44"/>
      <c r="F42" s="47">
        <v>22000</v>
      </c>
      <c r="G42" s="47">
        <v>11000</v>
      </c>
      <c r="I42" s="6"/>
      <c r="K42" s="28"/>
    </row>
    <row r="43" spans="1:11" ht="12.75" customHeight="1" x14ac:dyDescent="0.2">
      <c r="A43" s="3" t="s">
        <v>19</v>
      </c>
      <c r="F43" s="48">
        <v>0.4</v>
      </c>
      <c r="G43" s="48">
        <v>0.4</v>
      </c>
      <c r="I43" s="6"/>
      <c r="K43" s="28"/>
    </row>
    <row r="44" spans="1:11" ht="12.75" customHeight="1" x14ac:dyDescent="0.2">
      <c r="A44" s="44"/>
      <c r="B44" s="45"/>
      <c r="C44" s="44"/>
      <c r="D44" s="44"/>
      <c r="E44" s="44"/>
      <c r="F44" s="46"/>
      <c r="G44" s="46"/>
      <c r="I44" s="6"/>
      <c r="K44" s="28"/>
    </row>
    <row r="45" spans="1:11" ht="12.75" customHeight="1" x14ac:dyDescent="0.2">
      <c r="A45" s="209" t="s">
        <v>178</v>
      </c>
      <c r="B45" s="209"/>
      <c r="C45" s="209"/>
      <c r="D45" s="209"/>
      <c r="E45" s="209"/>
      <c r="F45" s="209"/>
      <c r="G45" s="209"/>
      <c r="H45" s="209"/>
      <c r="I45" s="196"/>
      <c r="K45" s="28"/>
    </row>
    <row r="46" spans="1:11" ht="12.75" customHeight="1" x14ac:dyDescent="0.2">
      <c r="A46" s="209"/>
      <c r="B46" s="209"/>
      <c r="C46" s="209"/>
      <c r="D46" s="209"/>
      <c r="E46" s="209"/>
      <c r="F46" s="209"/>
      <c r="G46" s="209"/>
      <c r="H46" s="209"/>
      <c r="I46" s="70"/>
      <c r="K46" s="28"/>
    </row>
    <row r="47" spans="1:11" ht="12.75" customHeight="1" thickBot="1" x14ac:dyDescent="0.25">
      <c r="J47" s="15"/>
    </row>
    <row r="48" spans="1:11" x14ac:dyDescent="0.2">
      <c r="A48" s="17" t="s">
        <v>85</v>
      </c>
      <c r="B48" s="49"/>
      <c r="C48" s="50"/>
      <c r="D48" s="50"/>
      <c r="E48" s="50"/>
      <c r="F48" s="51"/>
      <c r="G48" s="52"/>
      <c r="J48" s="15"/>
    </row>
    <row r="49" spans="1:10" x14ac:dyDescent="0.2">
      <c r="A49" s="23"/>
      <c r="B49" s="24"/>
      <c r="C49" s="53"/>
      <c r="D49" s="53"/>
      <c r="E49" s="53"/>
      <c r="F49" s="26"/>
      <c r="G49" s="27"/>
      <c r="H49" s="4"/>
    </row>
    <row r="50" spans="1:10" ht="13.5" thickBot="1" x14ac:dyDescent="0.25">
      <c r="A50" s="54"/>
      <c r="B50" s="24"/>
      <c r="C50" s="24"/>
      <c r="D50" s="24"/>
      <c r="E50" s="26"/>
      <c r="F50" s="29">
        <f>F29</f>
        <v>2011</v>
      </c>
      <c r="G50" s="30">
        <f>G29</f>
        <v>2012</v>
      </c>
    </row>
    <row r="51" spans="1:10" x14ac:dyDescent="0.2">
      <c r="A51" s="55" t="s">
        <v>6</v>
      </c>
      <c r="B51" s="24"/>
      <c r="C51" s="26"/>
      <c r="D51" s="26"/>
      <c r="E51" s="26"/>
      <c r="F51" s="53"/>
      <c r="G51" s="32"/>
    </row>
    <row r="52" spans="1:10" x14ac:dyDescent="0.2">
      <c r="A52" s="23" t="s">
        <v>49</v>
      </c>
      <c r="B52" s="24"/>
      <c r="C52" s="26"/>
      <c r="D52" s="26"/>
      <c r="E52" s="26"/>
      <c r="F52" s="33">
        <v>9000</v>
      </c>
      <c r="G52" s="34">
        <v>7282</v>
      </c>
    </row>
    <row r="53" spans="1:10" x14ac:dyDescent="0.2">
      <c r="A53" s="23" t="s">
        <v>50</v>
      </c>
      <c r="B53" s="24"/>
      <c r="C53" s="26"/>
      <c r="D53" s="26"/>
      <c r="E53" s="26"/>
      <c r="F53" s="33">
        <v>48600</v>
      </c>
      <c r="G53" s="34">
        <v>20000</v>
      </c>
    </row>
    <row r="54" spans="1:10" x14ac:dyDescent="0.2">
      <c r="A54" s="23" t="s">
        <v>7</v>
      </c>
      <c r="B54" s="24"/>
      <c r="C54" s="26"/>
      <c r="D54" s="26"/>
      <c r="E54" s="26"/>
      <c r="F54" s="33">
        <v>351200</v>
      </c>
      <c r="G54" s="34">
        <v>632160</v>
      </c>
    </row>
    <row r="55" spans="1:10" ht="13.5" thickBot="1" x14ac:dyDescent="0.25">
      <c r="A55" s="23" t="s">
        <v>8</v>
      </c>
      <c r="B55" s="24"/>
      <c r="C55" s="26"/>
      <c r="D55" s="26"/>
      <c r="E55" s="26"/>
      <c r="F55" s="36">
        <v>715200</v>
      </c>
      <c r="G55" s="37">
        <v>1287360</v>
      </c>
      <c r="J55" s="44"/>
    </row>
    <row r="56" spans="1:10" x14ac:dyDescent="0.2">
      <c r="A56" s="23" t="s">
        <v>9</v>
      </c>
      <c r="B56" s="24"/>
      <c r="C56" s="26"/>
      <c r="D56" s="26"/>
      <c r="E56" s="26"/>
      <c r="F56" s="33">
        <f>SUM(F52:F55)</f>
        <v>1124000</v>
      </c>
      <c r="G56" s="34">
        <f>SUM(G52:G55)</f>
        <v>1946802</v>
      </c>
      <c r="J56" s="44"/>
    </row>
    <row r="57" spans="1:10" x14ac:dyDescent="0.2">
      <c r="A57" s="23" t="s">
        <v>117</v>
      </c>
      <c r="B57" s="24"/>
      <c r="C57" s="26"/>
      <c r="D57" s="26"/>
      <c r="E57" s="26"/>
      <c r="F57" s="33">
        <v>491000</v>
      </c>
      <c r="G57" s="34">
        <v>1202950</v>
      </c>
      <c r="J57" s="44"/>
    </row>
    <row r="58" spans="1:10" ht="13.5" thickBot="1" x14ac:dyDescent="0.25">
      <c r="A58" s="23" t="s">
        <v>118</v>
      </c>
      <c r="B58" s="24"/>
      <c r="C58" s="26"/>
      <c r="D58" s="26"/>
      <c r="E58" s="26"/>
      <c r="F58" s="36">
        <v>146200</v>
      </c>
      <c r="G58" s="37">
        <v>263160</v>
      </c>
      <c r="J58" s="44"/>
    </row>
    <row r="59" spans="1:10" ht="13.5" thickBot="1" x14ac:dyDescent="0.25">
      <c r="A59" s="23" t="s">
        <v>10</v>
      </c>
      <c r="B59" s="24"/>
      <c r="C59" s="26"/>
      <c r="D59" s="26"/>
      <c r="E59" s="26"/>
      <c r="F59" s="36">
        <f>F57-F58</f>
        <v>344800</v>
      </c>
      <c r="G59" s="37">
        <f>G57-G58</f>
        <v>939790</v>
      </c>
      <c r="J59" s="44"/>
    </row>
    <row r="60" spans="1:10" ht="13.5" thickBot="1" x14ac:dyDescent="0.25">
      <c r="A60" s="23" t="s">
        <v>11</v>
      </c>
      <c r="B60" s="24"/>
      <c r="C60" s="26"/>
      <c r="D60" s="26"/>
      <c r="E60" s="26"/>
      <c r="F60" s="56">
        <f>F56+F59</f>
        <v>1468800</v>
      </c>
      <c r="G60" s="57">
        <f>G56+G59</f>
        <v>2886592</v>
      </c>
      <c r="J60" s="44"/>
    </row>
    <row r="61" spans="1:10" ht="13.5" thickTop="1" x14ac:dyDescent="0.2">
      <c r="A61" s="23"/>
      <c r="B61" s="24"/>
      <c r="C61" s="26"/>
      <c r="D61" s="26"/>
      <c r="E61" s="26"/>
      <c r="F61" s="33"/>
      <c r="G61" s="34"/>
      <c r="J61" s="58"/>
    </row>
    <row r="62" spans="1:10" x14ac:dyDescent="0.2">
      <c r="A62" s="55" t="s">
        <v>12</v>
      </c>
      <c r="B62" s="24"/>
      <c r="C62" s="26"/>
      <c r="D62" s="26"/>
      <c r="E62" s="26"/>
      <c r="F62" s="33"/>
      <c r="G62" s="34"/>
      <c r="J62" s="44"/>
    </row>
    <row r="63" spans="1:10" x14ac:dyDescent="0.2">
      <c r="A63" s="23" t="s">
        <v>13</v>
      </c>
      <c r="B63" s="24"/>
      <c r="C63" s="26"/>
      <c r="D63" s="26"/>
      <c r="E63" s="26"/>
      <c r="F63" s="33">
        <v>145600</v>
      </c>
      <c r="G63" s="34">
        <v>324000</v>
      </c>
      <c r="J63" s="58"/>
    </row>
    <row r="64" spans="1:10" x14ac:dyDescent="0.2">
      <c r="A64" s="23" t="s">
        <v>14</v>
      </c>
      <c r="B64" s="24"/>
      <c r="C64" s="26"/>
      <c r="D64" s="26"/>
      <c r="E64" s="26"/>
      <c r="F64" s="33">
        <v>200000</v>
      </c>
      <c r="G64" s="34">
        <v>720000</v>
      </c>
      <c r="J64" s="44"/>
    </row>
    <row r="65" spans="1:11" ht="13.5" thickBot="1" x14ac:dyDescent="0.25">
      <c r="A65" s="23" t="s">
        <v>15</v>
      </c>
      <c r="B65" s="24"/>
      <c r="C65" s="26"/>
      <c r="D65" s="26"/>
      <c r="E65" s="26"/>
      <c r="F65" s="36">
        <v>136000</v>
      </c>
      <c r="G65" s="37">
        <v>284960</v>
      </c>
      <c r="I65" s="15"/>
      <c r="J65" s="44"/>
    </row>
    <row r="66" spans="1:11" x14ac:dyDescent="0.2">
      <c r="A66" s="23" t="s">
        <v>16</v>
      </c>
      <c r="B66" s="24"/>
      <c r="C66" s="26"/>
      <c r="D66" s="26"/>
      <c r="E66" s="26"/>
      <c r="F66" s="33">
        <f>SUM(F63:F65)</f>
        <v>481600</v>
      </c>
      <c r="G66" s="34">
        <f>SUM(G63:G65)</f>
        <v>1328960</v>
      </c>
      <c r="I66" s="15"/>
    </row>
    <row r="67" spans="1:11" x14ac:dyDescent="0.2">
      <c r="A67" s="23" t="s">
        <v>17</v>
      </c>
      <c r="B67" s="24"/>
      <c r="C67" s="26"/>
      <c r="D67" s="26"/>
      <c r="E67" s="26"/>
      <c r="F67" s="33">
        <v>323432</v>
      </c>
      <c r="G67" s="34">
        <v>1000000</v>
      </c>
      <c r="I67" s="15"/>
    </row>
    <row r="68" spans="1:11" x14ac:dyDescent="0.2">
      <c r="A68" s="23" t="s">
        <v>86</v>
      </c>
      <c r="B68" s="24"/>
      <c r="C68" s="26"/>
      <c r="D68" s="26"/>
      <c r="E68" s="26"/>
      <c r="F68" s="33">
        <v>460000</v>
      </c>
      <c r="G68" s="34">
        <v>460000</v>
      </c>
      <c r="I68" s="59"/>
    </row>
    <row r="69" spans="1:11" x14ac:dyDescent="0.2">
      <c r="A69" s="23" t="s">
        <v>87</v>
      </c>
      <c r="B69" s="24"/>
      <c r="C69" s="26"/>
      <c r="D69" s="26"/>
      <c r="E69" s="26"/>
      <c r="F69" s="33">
        <v>203768</v>
      </c>
      <c r="G69" s="60">
        <f>F69+(G40-G42)</f>
        <v>97632</v>
      </c>
      <c r="I69" s="15"/>
    </row>
    <row r="70" spans="1:11" ht="13.5" thickBot="1" x14ac:dyDescent="0.25">
      <c r="A70" s="23" t="s">
        <v>93</v>
      </c>
      <c r="B70" s="24"/>
      <c r="C70" s="26"/>
      <c r="D70" s="26"/>
      <c r="E70" s="26"/>
      <c r="F70" s="36">
        <f>SUM(F68:F69)</f>
        <v>663768</v>
      </c>
      <c r="G70" s="37">
        <f>G68+G69</f>
        <v>557632</v>
      </c>
      <c r="I70" s="59"/>
    </row>
    <row r="71" spans="1:11" ht="13.5" thickBot="1" x14ac:dyDescent="0.25">
      <c r="A71" s="41" t="s">
        <v>94</v>
      </c>
      <c r="B71" s="42"/>
      <c r="C71" s="43"/>
      <c r="D71" s="43"/>
      <c r="E71" s="43"/>
      <c r="F71" s="36">
        <f>F66+F67+F70</f>
        <v>1468800</v>
      </c>
      <c r="G71" s="37">
        <f>G66+G67+G70</f>
        <v>2886592</v>
      </c>
    </row>
    <row r="72" spans="1:11" ht="12.75" customHeight="1" x14ac:dyDescent="0.2">
      <c r="A72" s="44"/>
      <c r="B72" s="45"/>
      <c r="C72" s="44"/>
      <c r="D72" s="44"/>
      <c r="E72" s="44"/>
      <c r="F72" s="46"/>
      <c r="G72" s="46"/>
    </row>
    <row r="73" spans="1:11" ht="12.75" customHeight="1" x14ac:dyDescent="0.2">
      <c r="A73" s="209" t="s">
        <v>179</v>
      </c>
      <c r="B73" s="209"/>
      <c r="C73" s="209"/>
      <c r="D73" s="209"/>
      <c r="E73" s="209"/>
      <c r="F73" s="209"/>
      <c r="G73" s="209"/>
      <c r="H73" s="209"/>
      <c r="I73" s="196"/>
    </row>
    <row r="74" spans="1:11" ht="12.75" customHeight="1" x14ac:dyDescent="0.2">
      <c r="A74" s="209"/>
      <c r="B74" s="209"/>
      <c r="C74" s="209"/>
      <c r="D74" s="209"/>
      <c r="E74" s="209"/>
      <c r="F74" s="209"/>
      <c r="G74" s="209"/>
      <c r="H74" s="209"/>
      <c r="I74" s="70"/>
    </row>
    <row r="75" spans="1:11" ht="12.75" customHeight="1" x14ac:dyDescent="0.2"/>
    <row r="76" spans="1:11" ht="12.75" customHeight="1" x14ac:dyDescent="0.2">
      <c r="A76" s="210" t="s">
        <v>128</v>
      </c>
      <c r="B76" s="210"/>
      <c r="C76" s="210"/>
      <c r="D76" s="210"/>
      <c r="E76" s="210"/>
      <c r="F76" s="210"/>
      <c r="G76" s="210"/>
      <c r="H76" s="210"/>
      <c r="I76" s="14"/>
    </row>
    <row r="77" spans="1:11" ht="12.75" customHeight="1" thickBot="1" x14ac:dyDescent="0.25">
      <c r="A77" s="210"/>
      <c r="B77" s="210"/>
      <c r="C77" s="210"/>
      <c r="D77" s="210"/>
      <c r="E77" s="210"/>
      <c r="F77" s="210"/>
      <c r="G77" s="210"/>
      <c r="H77" s="210"/>
      <c r="I77" s="14"/>
    </row>
    <row r="78" spans="1:11" x14ac:dyDescent="0.2">
      <c r="A78" s="61" t="s">
        <v>135</v>
      </c>
      <c r="B78" s="49"/>
      <c r="C78" s="51"/>
      <c r="D78" s="51"/>
      <c r="E78" s="51"/>
      <c r="F78" s="51"/>
      <c r="G78" s="52"/>
      <c r="K78" s="11"/>
    </row>
    <row r="79" spans="1:11" x14ac:dyDescent="0.2">
      <c r="A79" s="62"/>
      <c r="B79" s="24"/>
      <c r="C79" s="26"/>
      <c r="D79" s="26"/>
      <c r="E79" s="26"/>
      <c r="F79" s="26"/>
      <c r="G79" s="27"/>
    </row>
    <row r="80" spans="1:11" ht="13.5" thickBot="1" x14ac:dyDescent="0.25">
      <c r="A80" s="62"/>
      <c r="B80" s="24"/>
      <c r="C80" s="26"/>
      <c r="D80" s="26"/>
      <c r="E80" s="26"/>
      <c r="F80" s="26"/>
      <c r="G80" s="30">
        <f>G29</f>
        <v>2012</v>
      </c>
    </row>
    <row r="81" spans="1:10" x14ac:dyDescent="0.2">
      <c r="A81" s="63" t="s">
        <v>20</v>
      </c>
      <c r="B81" s="24"/>
      <c r="C81" s="26"/>
      <c r="D81" s="26"/>
      <c r="E81" s="26"/>
      <c r="F81" s="26"/>
      <c r="G81" s="27"/>
    </row>
    <row r="82" spans="1:10" x14ac:dyDescent="0.2">
      <c r="A82" s="23" t="s">
        <v>27</v>
      </c>
      <c r="B82" s="24"/>
      <c r="C82" s="26"/>
      <c r="D82" s="26"/>
      <c r="E82" s="26"/>
      <c r="F82" s="26"/>
      <c r="G82" s="64">
        <f>G40</f>
        <v>-95136</v>
      </c>
    </row>
    <row r="83" spans="1:10" x14ac:dyDescent="0.2">
      <c r="A83" s="65" t="s">
        <v>51</v>
      </c>
      <c r="B83" s="24"/>
      <c r="C83" s="26"/>
      <c r="D83" s="26"/>
      <c r="E83" s="26"/>
      <c r="F83" s="26"/>
      <c r="G83" s="64"/>
    </row>
    <row r="84" spans="1:10" s="22" customFormat="1" x14ac:dyDescent="0.2">
      <c r="A84" s="23" t="s">
        <v>28</v>
      </c>
      <c r="B84" s="24"/>
      <c r="C84" s="26"/>
      <c r="D84" s="26"/>
      <c r="E84" s="26"/>
      <c r="F84" s="26"/>
      <c r="G84" s="64">
        <f>G34</f>
        <v>116960</v>
      </c>
      <c r="H84" s="3"/>
    </row>
    <row r="85" spans="1:10" x14ac:dyDescent="0.2">
      <c r="A85" s="65" t="s">
        <v>52</v>
      </c>
      <c r="B85" s="24"/>
      <c r="C85" s="26"/>
      <c r="D85" s="26"/>
      <c r="E85" s="26"/>
      <c r="F85" s="26"/>
      <c r="G85" s="64"/>
    </row>
    <row r="86" spans="1:10" x14ac:dyDescent="0.2">
      <c r="A86" s="23" t="s">
        <v>95</v>
      </c>
      <c r="B86" s="24"/>
      <c r="C86" s="26"/>
      <c r="D86" s="26"/>
      <c r="E86" s="26"/>
      <c r="F86" s="26"/>
      <c r="G86" s="64">
        <f>F54-G54</f>
        <v>-280960</v>
      </c>
    </row>
    <row r="87" spans="1:10" x14ac:dyDescent="0.2">
      <c r="A87" s="23" t="s">
        <v>96</v>
      </c>
      <c r="B87" s="24"/>
      <c r="C87" s="26"/>
      <c r="D87" s="26"/>
      <c r="E87" s="26"/>
      <c r="F87" s="26"/>
      <c r="G87" s="64">
        <f>F55-G55</f>
        <v>-572160</v>
      </c>
    </row>
    <row r="88" spans="1:10" x14ac:dyDescent="0.2">
      <c r="A88" s="23" t="s">
        <v>97</v>
      </c>
      <c r="B88" s="24"/>
      <c r="C88" s="26"/>
      <c r="D88" s="26"/>
      <c r="E88" s="26"/>
      <c r="F88" s="26"/>
      <c r="G88" s="64">
        <f>G63-F63</f>
        <v>178400</v>
      </c>
    </row>
    <row r="89" spans="1:10" x14ac:dyDescent="0.2">
      <c r="A89" s="23" t="s">
        <v>98</v>
      </c>
      <c r="B89" s="24"/>
      <c r="C89" s="26"/>
      <c r="D89" s="26"/>
      <c r="E89" s="26"/>
      <c r="F89" s="26"/>
      <c r="G89" s="66">
        <f>G65-F65</f>
        <v>148960</v>
      </c>
    </row>
    <row r="90" spans="1:10" x14ac:dyDescent="0.2">
      <c r="A90" s="23" t="s">
        <v>25</v>
      </c>
      <c r="B90" s="24"/>
      <c r="C90" s="26"/>
      <c r="D90" s="26"/>
      <c r="E90" s="26"/>
      <c r="F90" s="26"/>
      <c r="G90" s="64">
        <f>G82+G84+G86+G87+G88+G89</f>
        <v>-503936</v>
      </c>
    </row>
    <row r="91" spans="1:10" x14ac:dyDescent="0.2">
      <c r="A91" s="23"/>
      <c r="B91" s="24"/>
      <c r="C91" s="26"/>
      <c r="D91" s="26"/>
      <c r="E91" s="26"/>
      <c r="F91" s="26"/>
      <c r="G91" s="64"/>
      <c r="J91" s="6"/>
    </row>
    <row r="92" spans="1:10" x14ac:dyDescent="0.2">
      <c r="A92" s="63" t="s">
        <v>146</v>
      </c>
      <c r="B92" s="24"/>
      <c r="C92" s="26"/>
      <c r="D92" s="26"/>
      <c r="E92" s="26"/>
      <c r="F92" s="26"/>
      <c r="G92" s="64"/>
      <c r="J92" s="6"/>
    </row>
    <row r="93" spans="1:10" x14ac:dyDescent="0.2">
      <c r="A93" s="23" t="s">
        <v>26</v>
      </c>
      <c r="B93" s="24"/>
      <c r="C93" s="26"/>
      <c r="D93" s="26"/>
      <c r="E93" s="26"/>
      <c r="F93" s="26"/>
      <c r="G93" s="64">
        <f>F59-(G59+G34)</f>
        <v>-711950</v>
      </c>
      <c r="J93" s="6"/>
    </row>
    <row r="94" spans="1:10" x14ac:dyDescent="0.2">
      <c r="A94" s="23" t="s">
        <v>99</v>
      </c>
      <c r="B94" s="24"/>
      <c r="C94" s="26"/>
      <c r="D94" s="26"/>
      <c r="E94" s="26"/>
      <c r="F94" s="26"/>
      <c r="G94" s="66">
        <f>F53-G53</f>
        <v>28600</v>
      </c>
      <c r="J94" s="6"/>
    </row>
    <row r="95" spans="1:10" x14ac:dyDescent="0.2">
      <c r="A95" s="23" t="s">
        <v>147</v>
      </c>
      <c r="B95" s="24"/>
      <c r="C95" s="26"/>
      <c r="D95" s="26"/>
      <c r="E95" s="26"/>
      <c r="F95" s="26"/>
      <c r="G95" s="64">
        <f>G93+G94</f>
        <v>-683350</v>
      </c>
      <c r="J95" s="6"/>
    </row>
    <row r="96" spans="1:10" x14ac:dyDescent="0.2">
      <c r="A96" s="23"/>
      <c r="B96" s="24"/>
      <c r="C96" s="26"/>
      <c r="D96" s="26"/>
      <c r="E96" s="26"/>
      <c r="F96" s="26"/>
      <c r="G96" s="64"/>
      <c r="J96" s="6"/>
    </row>
    <row r="97" spans="1:10" x14ac:dyDescent="0.2">
      <c r="A97" s="63" t="s">
        <v>21</v>
      </c>
      <c r="B97" s="24"/>
      <c r="C97" s="26"/>
      <c r="D97" s="26"/>
      <c r="E97" s="26"/>
      <c r="F97" s="26"/>
      <c r="G97" s="27"/>
      <c r="J97" s="6"/>
    </row>
    <row r="98" spans="1:10" x14ac:dyDescent="0.2">
      <c r="A98" s="23" t="s">
        <v>100</v>
      </c>
      <c r="B98" s="24"/>
      <c r="C98" s="26"/>
      <c r="D98" s="26"/>
      <c r="E98" s="26"/>
      <c r="F98" s="26"/>
      <c r="G98" s="64">
        <f>G64-F64</f>
        <v>520000</v>
      </c>
      <c r="J98" s="6"/>
    </row>
    <row r="99" spans="1:10" s="22" customFormat="1" x14ac:dyDescent="0.2">
      <c r="A99" s="23" t="s">
        <v>101</v>
      </c>
      <c r="B99" s="24"/>
      <c r="C99" s="26"/>
      <c r="D99" s="26"/>
      <c r="E99" s="26"/>
      <c r="F99" s="26"/>
      <c r="G99" s="64">
        <f>G67-F67</f>
        <v>676568</v>
      </c>
      <c r="H99" s="3"/>
      <c r="I99" s="3"/>
      <c r="J99" s="6"/>
    </row>
    <row r="100" spans="1:10" x14ac:dyDescent="0.2">
      <c r="A100" s="23" t="s">
        <v>102</v>
      </c>
      <c r="B100" s="24"/>
      <c r="C100" s="26"/>
      <c r="D100" s="26"/>
      <c r="E100" s="26"/>
      <c r="F100" s="26"/>
      <c r="G100" s="66">
        <f>-G42</f>
        <v>-11000</v>
      </c>
      <c r="J100" s="6"/>
    </row>
    <row r="101" spans="1:10" x14ac:dyDescent="0.2">
      <c r="A101" s="23" t="s">
        <v>22</v>
      </c>
      <c r="B101" s="24"/>
      <c r="C101" s="26"/>
      <c r="D101" s="26"/>
      <c r="E101" s="26"/>
      <c r="F101" s="26"/>
      <c r="G101" s="64">
        <f>SUM(G98:G100)</f>
        <v>1185568</v>
      </c>
    </row>
    <row r="102" spans="1:10" x14ac:dyDescent="0.2">
      <c r="A102" s="23"/>
      <c r="B102" s="24"/>
      <c r="C102" s="26"/>
      <c r="D102" s="26"/>
      <c r="E102" s="26"/>
      <c r="F102" s="26"/>
      <c r="G102" s="64"/>
    </row>
    <row r="103" spans="1:10" x14ac:dyDescent="0.2">
      <c r="A103" s="23" t="s">
        <v>53</v>
      </c>
      <c r="B103" s="24"/>
      <c r="C103" s="26"/>
      <c r="D103" s="26"/>
      <c r="E103" s="26"/>
      <c r="F103" s="26"/>
      <c r="G103" s="64">
        <f>G90+G95+G101</f>
        <v>-1718</v>
      </c>
    </row>
    <row r="104" spans="1:10" x14ac:dyDescent="0.2">
      <c r="A104" s="23" t="s">
        <v>23</v>
      </c>
      <c r="B104" s="24"/>
      <c r="C104" s="26"/>
      <c r="D104" s="26"/>
      <c r="E104" s="26"/>
      <c r="F104" s="26"/>
      <c r="G104" s="64">
        <f>F52</f>
        <v>9000</v>
      </c>
    </row>
    <row r="105" spans="1:10" x14ac:dyDescent="0.2">
      <c r="A105" s="23"/>
      <c r="B105" s="24"/>
      <c r="C105" s="26"/>
      <c r="D105" s="26"/>
      <c r="E105" s="26"/>
      <c r="F105" s="26"/>
      <c r="G105" s="64"/>
    </row>
    <row r="106" spans="1:10" x14ac:dyDescent="0.2">
      <c r="A106" s="23" t="s">
        <v>24</v>
      </c>
      <c r="B106" s="26"/>
      <c r="C106" s="26"/>
      <c r="D106" s="26"/>
      <c r="E106" s="26"/>
      <c r="F106" s="26"/>
      <c r="G106" s="64">
        <f>SUM(G103:G105)</f>
        <v>7282</v>
      </c>
    </row>
    <row r="107" spans="1:10" ht="13.5" thickBot="1" x14ac:dyDescent="0.25">
      <c r="A107" s="41"/>
      <c r="B107" s="42"/>
      <c r="C107" s="43"/>
      <c r="D107" s="43"/>
      <c r="E107" s="43"/>
      <c r="F107" s="43"/>
      <c r="G107" s="67"/>
    </row>
    <row r="108" spans="1:10" x14ac:dyDescent="0.2">
      <c r="A108" s="44"/>
      <c r="B108" s="45"/>
      <c r="C108" s="44"/>
      <c r="D108" s="44"/>
      <c r="E108" s="44"/>
      <c r="F108" s="44"/>
      <c r="G108" s="68"/>
    </row>
    <row r="109" spans="1:10" x14ac:dyDescent="0.2">
      <c r="A109" s="220" t="s">
        <v>181</v>
      </c>
      <c r="B109" s="217"/>
      <c r="C109" s="217"/>
      <c r="D109" s="217"/>
      <c r="E109" s="217"/>
      <c r="F109" s="217"/>
      <c r="G109" s="217"/>
      <c r="H109" s="217"/>
      <c r="I109" s="217"/>
    </row>
    <row r="110" spans="1:10" x14ac:dyDescent="0.2">
      <c r="A110" s="69"/>
      <c r="B110" s="70"/>
      <c r="C110" s="70"/>
      <c r="D110" s="70"/>
      <c r="E110" s="70"/>
      <c r="F110" s="70"/>
      <c r="G110" s="70"/>
      <c r="H110" s="70"/>
      <c r="I110" s="70"/>
    </row>
    <row r="111" spans="1:10" x14ac:dyDescent="0.2">
      <c r="A111" s="211" t="s">
        <v>180</v>
      </c>
      <c r="B111" s="211"/>
      <c r="C111" s="211"/>
      <c r="D111" s="211"/>
      <c r="E111" s="211"/>
      <c r="F111" s="211"/>
      <c r="G111" s="211"/>
      <c r="H111" s="211"/>
      <c r="I111" s="197"/>
    </row>
    <row r="112" spans="1:10" x14ac:dyDescent="0.2">
      <c r="A112" s="211"/>
      <c r="B112" s="211"/>
      <c r="C112" s="211"/>
      <c r="D112" s="211"/>
      <c r="E112" s="211"/>
      <c r="F112" s="211"/>
      <c r="G112" s="211"/>
      <c r="H112" s="211"/>
      <c r="I112" s="83"/>
    </row>
    <row r="113" spans="1:11" x14ac:dyDescent="0.2">
      <c r="A113" s="71"/>
      <c r="B113" s="72"/>
      <c r="C113" s="73"/>
      <c r="D113" s="73"/>
      <c r="E113" s="74"/>
      <c r="F113" s="74"/>
      <c r="G113" s="74"/>
      <c r="K113" s="4"/>
    </row>
    <row r="114" spans="1:11" ht="12.75" customHeight="1" x14ac:dyDescent="0.2">
      <c r="A114" s="209" t="s">
        <v>157</v>
      </c>
      <c r="B114" s="209"/>
      <c r="C114" s="209"/>
      <c r="D114" s="209"/>
      <c r="E114" s="209"/>
      <c r="F114" s="209"/>
      <c r="G114" s="209"/>
      <c r="H114" s="209"/>
      <c r="I114" s="13"/>
    </row>
    <row r="115" spans="1:11" x14ac:dyDescent="0.2">
      <c r="A115" s="209"/>
      <c r="B115" s="209"/>
      <c r="C115" s="209"/>
      <c r="D115" s="209"/>
      <c r="E115" s="209"/>
      <c r="F115" s="209"/>
      <c r="G115" s="209"/>
      <c r="H115" s="209"/>
      <c r="I115" s="13"/>
    </row>
    <row r="116" spans="1:11" x14ac:dyDescent="0.2">
      <c r="A116" s="209"/>
      <c r="B116" s="209"/>
      <c r="C116" s="209"/>
      <c r="D116" s="209"/>
      <c r="E116" s="209"/>
      <c r="F116" s="209"/>
      <c r="G116" s="209"/>
      <c r="H116" s="209"/>
      <c r="I116" s="13"/>
    </row>
    <row r="117" spans="1:11" x14ac:dyDescent="0.2">
      <c r="A117" s="69"/>
      <c r="B117" s="70"/>
      <c r="C117" s="70"/>
      <c r="D117" s="70"/>
      <c r="E117" s="70"/>
      <c r="F117" s="70"/>
      <c r="G117" s="70"/>
      <c r="H117" s="70"/>
      <c r="I117" s="70"/>
    </row>
    <row r="118" spans="1:11" x14ac:dyDescent="0.2">
      <c r="A118" s="3" t="s">
        <v>63</v>
      </c>
      <c r="B118" s="74"/>
      <c r="C118" s="74"/>
      <c r="D118" s="74"/>
      <c r="E118" s="74"/>
      <c r="F118" s="74"/>
      <c r="G118" s="74"/>
      <c r="K118" s="4"/>
    </row>
    <row r="119" spans="1:11" ht="12.75" customHeight="1" x14ac:dyDescent="0.2">
      <c r="A119" s="223" t="s">
        <v>104</v>
      </c>
      <c r="B119" s="223"/>
      <c r="C119" s="223"/>
      <c r="D119" s="223"/>
      <c r="E119" s="223"/>
      <c r="F119" s="223"/>
      <c r="G119" s="223"/>
      <c r="H119" s="223"/>
      <c r="K119" s="4"/>
    </row>
    <row r="120" spans="1:11" x14ac:dyDescent="0.2">
      <c r="A120" s="223"/>
      <c r="B120" s="223"/>
      <c r="C120" s="223"/>
      <c r="D120" s="223"/>
      <c r="E120" s="223"/>
      <c r="F120" s="223"/>
      <c r="G120" s="223"/>
      <c r="H120" s="223"/>
      <c r="K120" s="4"/>
    </row>
    <row r="121" spans="1:11" x14ac:dyDescent="0.2">
      <c r="A121" s="11"/>
      <c r="B121" s="75"/>
      <c r="C121" s="75"/>
      <c r="D121" s="75"/>
      <c r="E121" s="76"/>
      <c r="F121" s="76"/>
      <c r="G121" s="74"/>
      <c r="K121" s="4"/>
    </row>
    <row r="122" spans="1:11" ht="14.25" x14ac:dyDescent="0.25">
      <c r="A122" s="6" t="s">
        <v>164</v>
      </c>
      <c r="B122" s="77" t="s">
        <v>64</v>
      </c>
      <c r="C122" s="78" t="s">
        <v>65</v>
      </c>
      <c r="D122" s="78" t="s">
        <v>66</v>
      </c>
      <c r="E122" s="74"/>
      <c r="F122" s="74"/>
      <c r="G122" s="74"/>
      <c r="K122" s="4"/>
    </row>
    <row r="123" spans="1:11" ht="13.5" thickBot="1" x14ac:dyDescent="0.25">
      <c r="A123" s="71" t="s">
        <v>67</v>
      </c>
      <c r="B123" s="79">
        <f>G36</f>
        <v>17440</v>
      </c>
      <c r="C123" s="73" t="s">
        <v>65</v>
      </c>
      <c r="D123" s="80">
        <f>(1-G43)</f>
        <v>0.6</v>
      </c>
      <c r="E123" s="74"/>
      <c r="F123" s="74"/>
      <c r="G123" s="74"/>
      <c r="I123" s="6"/>
      <c r="K123" s="4"/>
    </row>
    <row r="124" spans="1:11" ht="13.5" thickBot="1" x14ac:dyDescent="0.25">
      <c r="A124" s="71" t="s">
        <v>67</v>
      </c>
      <c r="B124" s="81">
        <f>B123*D123</f>
        <v>10464</v>
      </c>
      <c r="C124" s="73"/>
      <c r="D124" s="73"/>
      <c r="E124" s="74"/>
      <c r="F124" s="74"/>
      <c r="G124" s="74"/>
      <c r="I124" s="6"/>
      <c r="K124" s="4"/>
    </row>
    <row r="125" spans="1:11" x14ac:dyDescent="0.2">
      <c r="B125" s="82"/>
      <c r="C125" s="73"/>
      <c r="D125" s="73"/>
      <c r="E125" s="74"/>
      <c r="G125" s="74"/>
      <c r="I125" s="6"/>
      <c r="K125" s="4"/>
    </row>
    <row r="126" spans="1:11" ht="14.25" x14ac:dyDescent="0.25">
      <c r="A126" s="6" t="s">
        <v>161</v>
      </c>
      <c r="B126" s="77" t="s">
        <v>64</v>
      </c>
      <c r="C126" s="78" t="s">
        <v>65</v>
      </c>
      <c r="D126" s="78" t="s">
        <v>66</v>
      </c>
      <c r="E126" s="74"/>
      <c r="F126" s="74"/>
      <c r="G126" s="74"/>
      <c r="I126" s="6"/>
      <c r="K126" s="4"/>
    </row>
    <row r="127" spans="1:11" ht="13.5" thickBot="1" x14ac:dyDescent="0.25">
      <c r="A127" s="71" t="s">
        <v>67</v>
      </c>
      <c r="B127" s="79">
        <f>F36</f>
        <v>209100</v>
      </c>
      <c r="C127" s="73" t="s">
        <v>65</v>
      </c>
      <c r="D127" s="80">
        <f>(1-F43)</f>
        <v>0.6</v>
      </c>
      <c r="E127" s="74"/>
      <c r="F127" s="74"/>
      <c r="G127" s="74"/>
      <c r="K127" s="4"/>
    </row>
    <row r="128" spans="1:11" ht="13.5" thickBot="1" x14ac:dyDescent="0.25">
      <c r="A128" s="71" t="s">
        <v>67</v>
      </c>
      <c r="B128" s="81">
        <f>B127*D127</f>
        <v>125460</v>
      </c>
      <c r="C128" s="73"/>
      <c r="D128" s="73"/>
      <c r="E128" s="74"/>
      <c r="F128" s="74"/>
      <c r="G128" s="74"/>
      <c r="K128" s="4"/>
    </row>
    <row r="129" spans="1:16" x14ac:dyDescent="0.2">
      <c r="A129" s="83"/>
      <c r="B129" s="83"/>
      <c r="C129" s="83"/>
      <c r="D129" s="83"/>
      <c r="E129" s="83"/>
      <c r="F129" s="83"/>
      <c r="G129" s="83"/>
      <c r="H129" s="83"/>
      <c r="I129" s="83"/>
      <c r="K129" s="4"/>
    </row>
    <row r="131" spans="1:16" x14ac:dyDescent="0.2">
      <c r="A131" s="84" t="s">
        <v>54</v>
      </c>
      <c r="F131" s="44"/>
      <c r="G131" s="44"/>
      <c r="K131" s="4"/>
      <c r="O131" s="85"/>
      <c r="P131" s="85"/>
    </row>
    <row r="132" spans="1:16" ht="12.75" customHeight="1" x14ac:dyDescent="0.2">
      <c r="A132" s="223" t="s">
        <v>120</v>
      </c>
      <c r="B132" s="223"/>
      <c r="C132" s="223"/>
      <c r="D132" s="223"/>
      <c r="E132" s="223"/>
      <c r="F132" s="223"/>
      <c r="G132" s="223"/>
      <c r="H132" s="223"/>
      <c r="I132" s="14"/>
    </row>
    <row r="133" spans="1:16" x14ac:dyDescent="0.2">
      <c r="A133" s="223"/>
      <c r="B133" s="223"/>
      <c r="C133" s="223"/>
      <c r="D133" s="223"/>
      <c r="E133" s="223"/>
      <c r="F133" s="223"/>
      <c r="G133" s="223"/>
      <c r="H133" s="223"/>
      <c r="I133" s="14"/>
    </row>
    <row r="134" spans="1:16" x14ac:dyDescent="0.2">
      <c r="A134" s="223"/>
      <c r="B134" s="223"/>
      <c r="C134" s="223"/>
      <c r="D134" s="223"/>
      <c r="E134" s="223"/>
      <c r="F134" s="223"/>
      <c r="G134" s="223"/>
      <c r="H134" s="223"/>
      <c r="I134" s="14"/>
      <c r="K134" s="4"/>
      <c r="O134" s="85"/>
      <c r="P134" s="85"/>
    </row>
    <row r="135" spans="1:16" x14ac:dyDescent="0.2">
      <c r="A135" s="70"/>
      <c r="B135" s="86"/>
      <c r="C135" s="86"/>
      <c r="D135" s="86"/>
      <c r="E135" s="2"/>
      <c r="F135" s="2"/>
      <c r="G135" s="2"/>
      <c r="H135" s="87"/>
    </row>
    <row r="136" spans="1:16" ht="38.25" x14ac:dyDescent="0.2">
      <c r="A136" s="88" t="s">
        <v>165</v>
      </c>
      <c r="B136" s="89" t="s">
        <v>55</v>
      </c>
      <c r="C136" s="90" t="s">
        <v>56</v>
      </c>
      <c r="D136" s="89" t="s">
        <v>57</v>
      </c>
      <c r="E136" s="74"/>
      <c r="F136" s="74"/>
      <c r="G136" s="74"/>
    </row>
    <row r="137" spans="1:16" ht="13.5" thickBot="1" x14ac:dyDescent="0.25">
      <c r="A137" s="91" t="s">
        <v>58</v>
      </c>
      <c r="B137" s="92">
        <f>G52+G54+G55</f>
        <v>1926802</v>
      </c>
      <c r="C137" s="90" t="s">
        <v>56</v>
      </c>
      <c r="D137" s="92">
        <f>G63+G65</f>
        <v>608960</v>
      </c>
      <c r="E137" s="74"/>
      <c r="F137" s="74"/>
      <c r="G137" s="74"/>
      <c r="J137" s="93"/>
      <c r="K137" s="4"/>
      <c r="O137" s="85"/>
      <c r="P137" s="85"/>
    </row>
    <row r="138" spans="1:16" ht="13.5" thickBot="1" x14ac:dyDescent="0.25">
      <c r="A138" s="88" t="s">
        <v>58</v>
      </c>
      <c r="B138" s="81">
        <f>B137-D137</f>
        <v>1317842</v>
      </c>
      <c r="C138" s="94"/>
      <c r="D138" s="95"/>
      <c r="E138" s="74"/>
      <c r="F138" s="74"/>
      <c r="G138" s="74"/>
      <c r="K138" s="4"/>
      <c r="O138" s="85"/>
      <c r="P138" s="85"/>
    </row>
    <row r="139" spans="1:16" x14ac:dyDescent="0.2">
      <c r="B139" s="96"/>
      <c r="C139" s="97"/>
      <c r="D139" s="98"/>
      <c r="E139" s="74"/>
      <c r="F139" s="74"/>
      <c r="G139" s="74"/>
    </row>
    <row r="140" spans="1:16" ht="38.25" x14ac:dyDescent="0.2">
      <c r="A140" s="88" t="s">
        <v>166</v>
      </c>
      <c r="B140" s="89" t="s">
        <v>55</v>
      </c>
      <c r="C140" s="90" t="s">
        <v>56</v>
      </c>
      <c r="D140" s="89" t="s">
        <v>57</v>
      </c>
      <c r="E140" s="74"/>
      <c r="F140" s="74"/>
      <c r="G140" s="74"/>
    </row>
    <row r="141" spans="1:16" ht="13.5" thickBot="1" x14ac:dyDescent="0.25">
      <c r="A141" s="91" t="s">
        <v>58</v>
      </c>
      <c r="B141" s="92">
        <f>F52+F54+F55</f>
        <v>1075400</v>
      </c>
      <c r="C141" s="98" t="s">
        <v>56</v>
      </c>
      <c r="D141" s="92">
        <f>F63+F65</f>
        <v>281600</v>
      </c>
      <c r="E141" s="74"/>
      <c r="F141" s="74"/>
      <c r="G141" s="74"/>
    </row>
    <row r="142" spans="1:16" ht="13.5" thickBot="1" x14ac:dyDescent="0.25">
      <c r="A142" s="91" t="s">
        <v>58</v>
      </c>
      <c r="B142" s="81">
        <f>B141-D141</f>
        <v>793800</v>
      </c>
      <c r="C142" s="95"/>
      <c r="D142" s="71"/>
      <c r="E142" s="74"/>
      <c r="F142" s="74"/>
      <c r="G142" s="74"/>
    </row>
    <row r="143" spans="1:16" x14ac:dyDescent="0.2">
      <c r="A143" s="71"/>
      <c r="B143" s="99"/>
      <c r="C143" s="74"/>
      <c r="D143" s="71"/>
      <c r="E143" s="74"/>
      <c r="F143" s="74"/>
      <c r="G143" s="74"/>
    </row>
    <row r="144" spans="1:16" x14ac:dyDescent="0.2">
      <c r="A144" s="6" t="s">
        <v>136</v>
      </c>
      <c r="B144" s="95"/>
      <c r="C144" s="74"/>
      <c r="D144" s="95"/>
      <c r="E144" s="74"/>
      <c r="F144" s="74"/>
      <c r="G144" s="74"/>
    </row>
    <row r="145" spans="1:11" x14ac:dyDescent="0.2">
      <c r="A145" s="221" t="s">
        <v>79</v>
      </c>
      <c r="B145" s="221"/>
      <c r="C145" s="221"/>
      <c r="D145" s="221"/>
      <c r="E145" s="221"/>
      <c r="F145" s="221"/>
      <c r="G145" s="221"/>
    </row>
    <row r="146" spans="1:11" x14ac:dyDescent="0.2">
      <c r="A146" s="11"/>
      <c r="B146" s="100"/>
      <c r="C146" s="101"/>
      <c r="D146" s="73"/>
      <c r="E146" s="74"/>
      <c r="F146" s="74"/>
      <c r="G146" s="74"/>
    </row>
    <row r="147" spans="1:11" ht="14.25" x14ac:dyDescent="0.25">
      <c r="A147" s="6" t="s">
        <v>167</v>
      </c>
      <c r="B147" s="102" t="s">
        <v>59</v>
      </c>
      <c r="C147" s="78" t="s">
        <v>60</v>
      </c>
      <c r="D147" s="77" t="s">
        <v>61</v>
      </c>
      <c r="E147" s="74"/>
      <c r="F147" s="74"/>
      <c r="G147" s="74"/>
    </row>
    <row r="148" spans="1:11" ht="13.5" thickBot="1" x14ac:dyDescent="0.25">
      <c r="A148" s="71" t="s">
        <v>62</v>
      </c>
      <c r="B148" s="79">
        <f>B138</f>
        <v>1317842</v>
      </c>
      <c r="C148" s="73" t="s">
        <v>60</v>
      </c>
      <c r="D148" s="79">
        <f>G59</f>
        <v>939790</v>
      </c>
      <c r="E148" s="74"/>
      <c r="F148" s="74"/>
      <c r="G148" s="74"/>
    </row>
    <row r="149" spans="1:11" ht="13.5" thickBot="1" x14ac:dyDescent="0.25">
      <c r="A149" s="71" t="s">
        <v>62</v>
      </c>
      <c r="B149" s="81">
        <f>B148+D148</f>
        <v>2257632</v>
      </c>
      <c r="C149" s="101"/>
      <c r="D149" s="101"/>
      <c r="E149" s="74"/>
      <c r="F149" s="74"/>
      <c r="G149" s="74"/>
    </row>
    <row r="150" spans="1:11" x14ac:dyDescent="0.2">
      <c r="B150" s="102"/>
      <c r="C150" s="101"/>
      <c r="D150" s="101"/>
      <c r="E150" s="74"/>
      <c r="F150" s="74"/>
      <c r="G150" s="74"/>
    </row>
    <row r="151" spans="1:11" ht="14.25" x14ac:dyDescent="0.25">
      <c r="A151" s="6" t="s">
        <v>168</v>
      </c>
      <c r="B151" s="102" t="s">
        <v>59</v>
      </c>
      <c r="C151" s="78" t="s">
        <v>60</v>
      </c>
      <c r="D151" s="77" t="s">
        <v>61</v>
      </c>
      <c r="E151" s="74"/>
      <c r="F151" s="74"/>
      <c r="G151" s="74"/>
    </row>
    <row r="152" spans="1:11" ht="13.5" thickBot="1" x14ac:dyDescent="0.25">
      <c r="A152" s="71" t="s">
        <v>62</v>
      </c>
      <c r="B152" s="79">
        <f>B142</f>
        <v>793800</v>
      </c>
      <c r="C152" s="73" t="s">
        <v>60</v>
      </c>
      <c r="D152" s="79">
        <f>F59</f>
        <v>344800</v>
      </c>
      <c r="E152" s="74"/>
      <c r="F152" s="74"/>
      <c r="G152" s="74"/>
    </row>
    <row r="153" spans="1:11" ht="13.5" thickBot="1" x14ac:dyDescent="0.25">
      <c r="A153" s="71" t="s">
        <v>62</v>
      </c>
      <c r="B153" s="81">
        <f>B152+D152</f>
        <v>1138600</v>
      </c>
      <c r="C153" s="101"/>
      <c r="D153" s="101"/>
      <c r="E153" s="74"/>
      <c r="F153" s="74"/>
      <c r="G153" s="74"/>
      <c r="K153" s="4"/>
    </row>
    <row r="154" spans="1:11" x14ac:dyDescent="0.2">
      <c r="A154" s="71"/>
      <c r="B154" s="103"/>
      <c r="C154" s="101"/>
      <c r="D154" s="101"/>
      <c r="E154" s="74"/>
      <c r="F154" s="74"/>
      <c r="G154" s="74"/>
      <c r="J154" s="6"/>
      <c r="K154" s="4"/>
    </row>
    <row r="155" spans="1:11" x14ac:dyDescent="0.2">
      <c r="A155" s="218" t="s">
        <v>158</v>
      </c>
      <c r="B155" s="218"/>
      <c r="C155" s="218"/>
      <c r="D155" s="218"/>
      <c r="E155" s="218"/>
      <c r="F155" s="218"/>
      <c r="G155" s="218"/>
      <c r="H155" s="218"/>
      <c r="I155" s="218"/>
      <c r="K155" s="4"/>
    </row>
    <row r="156" spans="1:11" x14ac:dyDescent="0.2">
      <c r="A156" s="83"/>
      <c r="B156" s="83"/>
      <c r="C156" s="83"/>
      <c r="D156" s="83"/>
      <c r="E156" s="83"/>
      <c r="F156" s="83"/>
      <c r="G156" s="83"/>
      <c r="H156" s="83"/>
      <c r="I156" s="83"/>
      <c r="K156" s="4"/>
    </row>
    <row r="157" spans="1:11" x14ac:dyDescent="0.2">
      <c r="A157" s="3" t="s">
        <v>70</v>
      </c>
      <c r="B157" s="74"/>
      <c r="C157" s="74"/>
      <c r="D157" s="74"/>
      <c r="E157" s="74"/>
      <c r="F157" s="74"/>
      <c r="G157" s="74"/>
    </row>
    <row r="158" spans="1:11" ht="12.75" customHeight="1" x14ac:dyDescent="0.2">
      <c r="A158" s="223" t="s">
        <v>129</v>
      </c>
      <c r="B158" s="223"/>
      <c r="C158" s="223"/>
      <c r="D158" s="223"/>
      <c r="E158" s="223"/>
      <c r="F158" s="223"/>
      <c r="G158" s="223"/>
      <c r="H158" s="223"/>
      <c r="I158" s="14"/>
    </row>
    <row r="159" spans="1:11" ht="12.75" customHeight="1" x14ac:dyDescent="0.2">
      <c r="A159" s="223"/>
      <c r="B159" s="223"/>
      <c r="C159" s="223"/>
      <c r="D159" s="223"/>
      <c r="E159" s="223"/>
      <c r="F159" s="223"/>
      <c r="G159" s="223"/>
      <c r="H159" s="223"/>
      <c r="I159" s="14"/>
    </row>
    <row r="160" spans="1:11" x14ac:dyDescent="0.2">
      <c r="A160" s="223"/>
      <c r="B160" s="223"/>
      <c r="C160" s="223"/>
      <c r="D160" s="223"/>
      <c r="E160" s="223"/>
      <c r="F160" s="223"/>
      <c r="G160" s="223"/>
      <c r="H160" s="223"/>
      <c r="I160" s="14"/>
      <c r="K160" s="11"/>
    </row>
    <row r="161" spans="1:9" x14ac:dyDescent="0.2">
      <c r="A161" s="11"/>
      <c r="B161" s="75"/>
      <c r="C161" s="75"/>
      <c r="D161" s="75"/>
      <c r="E161" s="75"/>
      <c r="F161" s="76"/>
      <c r="G161" s="76"/>
    </row>
    <row r="162" spans="1:9" ht="14.25" x14ac:dyDescent="0.25">
      <c r="A162" s="6" t="s">
        <v>169</v>
      </c>
      <c r="B162" s="78" t="s">
        <v>68</v>
      </c>
      <c r="C162" s="73" t="s">
        <v>56</v>
      </c>
      <c r="D162" s="84" t="s">
        <v>103</v>
      </c>
      <c r="F162" s="104"/>
      <c r="G162" s="74"/>
    </row>
    <row r="163" spans="1:9" ht="13.5" thickBot="1" x14ac:dyDescent="0.25">
      <c r="A163" s="71" t="s">
        <v>69</v>
      </c>
      <c r="B163" s="105">
        <f>B124</f>
        <v>10464</v>
      </c>
      <c r="C163" s="73" t="s">
        <v>56</v>
      </c>
      <c r="D163" s="106">
        <f>B149-B153</f>
        <v>1119032</v>
      </c>
      <c r="E163" s="101"/>
      <c r="F163" s="74"/>
      <c r="G163" s="74"/>
    </row>
    <row r="164" spans="1:9" ht="13.5" thickBot="1" x14ac:dyDescent="0.25">
      <c r="A164" s="71" t="s">
        <v>69</v>
      </c>
      <c r="B164" s="81">
        <f>B163-D163</f>
        <v>-1108568</v>
      </c>
      <c r="C164" s="78"/>
      <c r="D164" s="6"/>
      <c r="F164" s="104"/>
      <c r="G164" s="74"/>
    </row>
    <row r="165" spans="1:9" x14ac:dyDescent="0.2">
      <c r="A165" s="71"/>
      <c r="B165" s="107"/>
      <c r="C165" s="78"/>
      <c r="D165" s="6"/>
      <c r="G165" s="101"/>
    </row>
    <row r="166" spans="1:9" x14ac:dyDescent="0.2">
      <c r="A166" s="44" t="s">
        <v>155</v>
      </c>
      <c r="B166" s="107"/>
      <c r="C166" s="78"/>
      <c r="D166" s="6"/>
      <c r="E166" s="108">
        <f>G29</f>
        <v>2012</v>
      </c>
      <c r="G166" s="101"/>
    </row>
    <row r="167" spans="1:9" x14ac:dyDescent="0.2">
      <c r="A167" s="44" t="s">
        <v>149</v>
      </c>
      <c r="B167" s="107"/>
      <c r="C167" s="78"/>
      <c r="D167" s="6"/>
      <c r="E167" s="109">
        <f>G37*(1-G43)</f>
        <v>105600</v>
      </c>
      <c r="G167" s="101"/>
    </row>
    <row r="168" spans="1:9" x14ac:dyDescent="0.2">
      <c r="A168" s="44" t="s">
        <v>150</v>
      </c>
      <c r="B168" s="107"/>
      <c r="C168" s="78"/>
      <c r="D168" s="6"/>
      <c r="E168" s="109">
        <f>-((G64+G67)-(F64+F67))</f>
        <v>-1196568</v>
      </c>
      <c r="G168" s="101"/>
    </row>
    <row r="169" spans="1:9" x14ac:dyDescent="0.2">
      <c r="A169" s="44" t="s">
        <v>151</v>
      </c>
      <c r="B169" s="107"/>
      <c r="C169" s="78"/>
      <c r="D169" s="6"/>
      <c r="E169" s="109">
        <f>G42</f>
        <v>11000</v>
      </c>
      <c r="G169" s="101"/>
    </row>
    <row r="170" spans="1:9" x14ac:dyDescent="0.2">
      <c r="A170" s="44" t="s">
        <v>152</v>
      </c>
      <c r="B170" s="107"/>
      <c r="C170" s="78"/>
      <c r="D170" s="6"/>
      <c r="E170" s="109">
        <f>-(G68-F68)</f>
        <v>0</v>
      </c>
      <c r="G170" s="101"/>
    </row>
    <row r="171" spans="1:9" x14ac:dyDescent="0.2">
      <c r="A171" s="110" t="s">
        <v>153</v>
      </c>
      <c r="B171" s="107"/>
      <c r="C171" s="78"/>
      <c r="D171" s="6"/>
      <c r="E171" s="111">
        <f>G53-F53</f>
        <v>-28600</v>
      </c>
      <c r="G171" s="101"/>
    </row>
    <row r="172" spans="1:9" x14ac:dyDescent="0.2">
      <c r="A172" s="112" t="s">
        <v>154</v>
      </c>
      <c r="B172" s="107"/>
      <c r="C172" s="78"/>
      <c r="D172" s="6"/>
      <c r="E172" s="106">
        <f>SUM(E167:E171)</f>
        <v>-1108568</v>
      </c>
      <c r="G172" s="101"/>
    </row>
    <row r="173" spans="1:9" x14ac:dyDescent="0.2">
      <c r="A173" s="71"/>
      <c r="B173" s="107"/>
      <c r="C173" s="78"/>
      <c r="D173" s="6"/>
      <c r="G173" s="101"/>
    </row>
    <row r="174" spans="1:9" x14ac:dyDescent="0.2">
      <c r="A174" s="71"/>
      <c r="B174" s="107"/>
      <c r="C174" s="78"/>
      <c r="D174" s="6"/>
      <c r="G174" s="101"/>
    </row>
    <row r="175" spans="1:9" x14ac:dyDescent="0.2">
      <c r="A175" s="71"/>
      <c r="B175" s="105"/>
      <c r="C175" s="73"/>
      <c r="D175" s="106"/>
      <c r="E175" s="101"/>
      <c r="F175" s="74"/>
      <c r="G175" s="74"/>
    </row>
    <row r="176" spans="1:9" ht="12.75" customHeight="1" x14ac:dyDescent="0.2">
      <c r="A176" s="222" t="s">
        <v>130</v>
      </c>
      <c r="B176" s="222"/>
      <c r="C176" s="222"/>
      <c r="D176" s="222"/>
      <c r="E176" s="222"/>
      <c r="F176" s="222"/>
      <c r="G176" s="222"/>
      <c r="H176" s="222"/>
      <c r="I176" s="2"/>
    </row>
    <row r="177" spans="1:9" x14ac:dyDescent="0.2">
      <c r="A177" s="222"/>
      <c r="B177" s="222"/>
      <c r="C177" s="222"/>
      <c r="D177" s="222"/>
      <c r="E177" s="222"/>
      <c r="F177" s="222"/>
      <c r="G177" s="222"/>
      <c r="H177" s="222"/>
      <c r="I177" s="2"/>
    </row>
    <row r="178" spans="1:9" ht="13.5" thickBot="1" x14ac:dyDescent="0.25">
      <c r="A178" s="7"/>
      <c r="B178" s="113"/>
      <c r="C178" s="22"/>
      <c r="D178" s="22"/>
      <c r="E178" s="22"/>
      <c r="F178" s="114">
        <f>G178-1</f>
        <v>2011</v>
      </c>
      <c r="G178" s="115">
        <f>G29</f>
        <v>2012</v>
      </c>
    </row>
    <row r="179" spans="1:9" x14ac:dyDescent="0.2">
      <c r="A179" s="3" t="s">
        <v>122</v>
      </c>
      <c r="F179" s="48">
        <v>0.1</v>
      </c>
      <c r="G179" s="48">
        <v>0.1</v>
      </c>
    </row>
    <row r="180" spans="1:9" x14ac:dyDescent="0.2">
      <c r="A180" s="71"/>
      <c r="B180" s="105"/>
      <c r="C180" s="73"/>
      <c r="D180" s="106"/>
      <c r="E180" s="101"/>
      <c r="F180" s="74"/>
      <c r="G180" s="74"/>
    </row>
    <row r="181" spans="1:9" x14ac:dyDescent="0.2">
      <c r="A181" s="71"/>
      <c r="B181" s="105"/>
      <c r="C181" s="73"/>
      <c r="D181" s="106"/>
      <c r="E181" s="101"/>
      <c r="F181" s="74"/>
      <c r="G181" s="74"/>
    </row>
    <row r="182" spans="1:9" x14ac:dyDescent="0.2">
      <c r="A182" s="116" t="s">
        <v>80</v>
      </c>
      <c r="F182" s="44"/>
      <c r="G182" s="44"/>
    </row>
    <row r="183" spans="1:9" x14ac:dyDescent="0.2">
      <c r="A183" s="223" t="s">
        <v>81</v>
      </c>
      <c r="B183" s="223"/>
      <c r="C183" s="223"/>
      <c r="D183" s="223"/>
      <c r="E183" s="223"/>
      <c r="F183" s="223"/>
      <c r="G183" s="223"/>
      <c r="H183" s="223"/>
      <c r="I183" s="198"/>
    </row>
    <row r="184" spans="1:9" x14ac:dyDescent="0.2">
      <c r="A184" s="11"/>
      <c r="F184" s="44"/>
      <c r="G184" s="44"/>
    </row>
    <row r="185" spans="1:9" ht="14.25" x14ac:dyDescent="0.25">
      <c r="A185" s="117" t="s">
        <v>170</v>
      </c>
      <c r="B185" s="118" t="s">
        <v>68</v>
      </c>
      <c r="C185" s="78" t="s">
        <v>82</v>
      </c>
      <c r="D185" s="3" t="s">
        <v>83</v>
      </c>
      <c r="F185" s="44"/>
      <c r="G185" s="44"/>
    </row>
    <row r="186" spans="1:9" ht="13.5" thickBot="1" x14ac:dyDescent="0.25">
      <c r="A186" s="119" t="s">
        <v>137</v>
      </c>
      <c r="B186" s="105">
        <f>B124</f>
        <v>10464</v>
      </c>
      <c r="C186" s="78"/>
      <c r="D186" s="120">
        <f>B149</f>
        <v>2257632</v>
      </c>
      <c r="F186" s="44"/>
      <c r="G186" s="44"/>
    </row>
    <row r="187" spans="1:9" ht="13.5" thickBot="1" x14ac:dyDescent="0.25">
      <c r="A187" s="119" t="s">
        <v>137</v>
      </c>
      <c r="B187" s="121">
        <f>B186/D186</f>
        <v>4.6349449334523963E-3</v>
      </c>
      <c r="C187" s="78"/>
      <c r="D187" s="122"/>
      <c r="F187" s="44"/>
      <c r="G187" s="44"/>
    </row>
    <row r="188" spans="1:9" x14ac:dyDescent="0.2">
      <c r="A188" s="116"/>
      <c r="B188" s="123"/>
      <c r="C188" s="78"/>
      <c r="D188" s="122"/>
      <c r="F188" s="44"/>
      <c r="G188" s="44"/>
    </row>
    <row r="189" spans="1:9" ht="14.25" x14ac:dyDescent="0.25">
      <c r="A189" s="117" t="s">
        <v>162</v>
      </c>
      <c r="B189" s="118" t="s">
        <v>68</v>
      </c>
      <c r="C189" s="78" t="s">
        <v>82</v>
      </c>
      <c r="D189" s="3" t="s">
        <v>83</v>
      </c>
      <c r="F189" s="44"/>
      <c r="G189" s="44"/>
    </row>
    <row r="190" spans="1:9" ht="13.5" thickBot="1" x14ac:dyDescent="0.25">
      <c r="A190" s="119" t="s">
        <v>137</v>
      </c>
      <c r="B190" s="124">
        <f>B128</f>
        <v>125460</v>
      </c>
      <c r="C190" s="78"/>
      <c r="D190" s="120">
        <f>B153</f>
        <v>1138600</v>
      </c>
      <c r="F190" s="44"/>
      <c r="G190" s="44"/>
    </row>
    <row r="191" spans="1:9" ht="13.5" thickBot="1" x14ac:dyDescent="0.25">
      <c r="A191" s="119" t="s">
        <v>137</v>
      </c>
      <c r="B191" s="121">
        <f>B190/D190</f>
        <v>0.1101879501141753</v>
      </c>
      <c r="C191" s="78"/>
      <c r="D191" s="122"/>
      <c r="F191" s="44"/>
      <c r="G191" s="44"/>
    </row>
    <row r="192" spans="1:9" x14ac:dyDescent="0.2">
      <c r="A192" s="71"/>
      <c r="B192" s="105"/>
      <c r="C192" s="73"/>
      <c r="D192" s="106"/>
      <c r="E192" s="101"/>
      <c r="F192" s="74"/>
      <c r="G192" s="74"/>
    </row>
    <row r="193" spans="1:9" x14ac:dyDescent="0.2">
      <c r="A193" s="217" t="s">
        <v>132</v>
      </c>
      <c r="B193" s="217"/>
      <c r="C193" s="217"/>
      <c r="D193" s="217"/>
      <c r="E193" s="217"/>
      <c r="F193" s="217"/>
      <c r="G193" s="217"/>
      <c r="H193" s="217"/>
      <c r="I193" s="217"/>
    </row>
    <row r="194" spans="1:9" x14ac:dyDescent="0.2">
      <c r="A194" s="125"/>
      <c r="B194" s="125"/>
      <c r="C194" s="125"/>
      <c r="D194" s="125"/>
      <c r="E194" s="125"/>
      <c r="F194" s="125"/>
      <c r="G194" s="125"/>
      <c r="H194" s="125"/>
      <c r="I194" s="125"/>
    </row>
    <row r="195" spans="1:9" x14ac:dyDescent="0.2">
      <c r="A195" s="71"/>
      <c r="B195" s="105"/>
      <c r="C195" s="73"/>
      <c r="D195" s="106"/>
      <c r="E195" s="101"/>
      <c r="F195" s="74"/>
      <c r="G195" s="74"/>
    </row>
    <row r="196" spans="1:9" x14ac:dyDescent="0.2">
      <c r="A196" s="104" t="s">
        <v>74</v>
      </c>
      <c r="B196" s="99"/>
      <c r="C196" s="95"/>
      <c r="D196" s="95"/>
      <c r="E196" s="95"/>
      <c r="F196" s="95"/>
      <c r="G196" s="74"/>
    </row>
    <row r="197" spans="1:9" ht="12.75" customHeight="1" x14ac:dyDescent="0.2">
      <c r="A197" s="223" t="s">
        <v>131</v>
      </c>
      <c r="B197" s="223"/>
      <c r="C197" s="223"/>
      <c r="D197" s="223"/>
      <c r="E197" s="223"/>
      <c r="F197" s="223"/>
      <c r="G197" s="223"/>
      <c r="H197" s="223"/>
      <c r="I197" s="14"/>
    </row>
    <row r="198" spans="1:9" x14ac:dyDescent="0.2">
      <c r="A198" s="223"/>
      <c r="B198" s="223"/>
      <c r="C198" s="223"/>
      <c r="D198" s="223"/>
      <c r="E198" s="223"/>
      <c r="F198" s="223"/>
      <c r="G198" s="223"/>
      <c r="H198" s="223"/>
      <c r="I198" s="14"/>
    </row>
    <row r="199" spans="1:9" x14ac:dyDescent="0.2">
      <c r="A199" s="11"/>
      <c r="B199" s="76"/>
      <c r="C199" s="76"/>
      <c r="D199" s="76"/>
      <c r="E199" s="76"/>
      <c r="F199" s="76"/>
      <c r="G199" s="76"/>
    </row>
    <row r="200" spans="1:9" ht="14.25" x14ac:dyDescent="0.25">
      <c r="A200" s="126" t="s">
        <v>171</v>
      </c>
      <c r="B200" s="127" t="s">
        <v>68</v>
      </c>
      <c r="C200" s="127" t="s">
        <v>56</v>
      </c>
      <c r="D200" s="128" t="s">
        <v>78</v>
      </c>
      <c r="E200" s="127"/>
      <c r="F200" s="128" t="s">
        <v>123</v>
      </c>
      <c r="G200" s="104"/>
    </row>
    <row r="201" spans="1:9" x14ac:dyDescent="0.2">
      <c r="A201" s="95" t="s">
        <v>77</v>
      </c>
      <c r="B201" s="120">
        <f>B124</f>
        <v>10464</v>
      </c>
      <c r="C201" s="95" t="s">
        <v>56</v>
      </c>
      <c r="D201" s="120">
        <f>B149</f>
        <v>2257632</v>
      </c>
      <c r="E201" s="95" t="s">
        <v>65</v>
      </c>
      <c r="F201" s="129">
        <f>G179</f>
        <v>0.1</v>
      </c>
      <c r="G201" s="74"/>
    </row>
    <row r="202" spans="1:9" ht="13.5" thickBot="1" x14ac:dyDescent="0.25">
      <c r="A202" s="95" t="s">
        <v>77</v>
      </c>
      <c r="B202" s="120">
        <f>B201</f>
        <v>10464</v>
      </c>
      <c r="C202" s="95" t="s">
        <v>56</v>
      </c>
      <c r="D202" s="95"/>
      <c r="E202" s="130">
        <f>D201*F201</f>
        <v>225763.20000000001</v>
      </c>
      <c r="F202" s="95"/>
      <c r="G202" s="74"/>
    </row>
    <row r="203" spans="1:9" ht="13.5" thickBot="1" x14ac:dyDescent="0.25">
      <c r="A203" s="95" t="s">
        <v>77</v>
      </c>
      <c r="B203" s="81">
        <f>B202-E202</f>
        <v>-215299.20000000001</v>
      </c>
      <c r="C203" s="74"/>
      <c r="D203" s="74"/>
      <c r="E203" s="74"/>
      <c r="F203" s="74"/>
      <c r="G203" s="74"/>
    </row>
    <row r="204" spans="1:9" x14ac:dyDescent="0.2">
      <c r="B204" s="131"/>
      <c r="F204" s="44"/>
      <c r="G204" s="44"/>
    </row>
    <row r="205" spans="1:9" ht="14.25" x14ac:dyDescent="0.25">
      <c r="A205" s="126" t="s">
        <v>172</v>
      </c>
      <c r="B205" s="132" t="s">
        <v>68</v>
      </c>
      <c r="C205" s="127" t="s">
        <v>56</v>
      </c>
      <c r="D205" s="128" t="s">
        <v>78</v>
      </c>
      <c r="E205" s="127"/>
      <c r="F205" s="128" t="s">
        <v>123</v>
      </c>
      <c r="G205" s="44"/>
    </row>
    <row r="206" spans="1:9" x14ac:dyDescent="0.2">
      <c r="A206" s="74" t="s">
        <v>75</v>
      </c>
      <c r="B206" s="120">
        <f>B128</f>
        <v>125460</v>
      </c>
      <c r="C206" s="95" t="s">
        <v>56</v>
      </c>
      <c r="D206" s="120">
        <f>B153</f>
        <v>1138600</v>
      </c>
      <c r="E206" s="95" t="s">
        <v>65</v>
      </c>
      <c r="F206" s="129">
        <f>F179</f>
        <v>0.1</v>
      </c>
      <c r="G206" s="44"/>
    </row>
    <row r="207" spans="1:9" ht="13.5" thickBot="1" x14ac:dyDescent="0.25">
      <c r="A207" s="74" t="s">
        <v>75</v>
      </c>
      <c r="B207" s="120">
        <f>B206</f>
        <v>125460</v>
      </c>
      <c r="C207" s="95" t="s">
        <v>56</v>
      </c>
      <c r="D207" s="95"/>
      <c r="E207" s="130">
        <f>D206*F206</f>
        <v>113860</v>
      </c>
      <c r="F207" s="95"/>
      <c r="G207" s="44"/>
    </row>
    <row r="208" spans="1:9" ht="13.5" thickBot="1" x14ac:dyDescent="0.25">
      <c r="A208" s="74" t="s">
        <v>75</v>
      </c>
      <c r="B208" s="81">
        <f>B207-E207</f>
        <v>11600</v>
      </c>
      <c r="C208" s="74"/>
      <c r="D208" s="74"/>
      <c r="E208" s="74"/>
      <c r="F208" s="74"/>
      <c r="G208" s="44"/>
    </row>
    <row r="209" spans="1:9" x14ac:dyDescent="0.2">
      <c r="B209" s="3"/>
    </row>
    <row r="210" spans="1:9" x14ac:dyDescent="0.2">
      <c r="A210" s="217" t="s">
        <v>133</v>
      </c>
      <c r="B210" s="217"/>
      <c r="C210" s="217"/>
      <c r="D210" s="217"/>
      <c r="E210" s="217"/>
      <c r="F210" s="217"/>
      <c r="G210" s="217"/>
      <c r="H210" s="217"/>
      <c r="I210" s="217"/>
    </row>
    <row r="211" spans="1:9" x14ac:dyDescent="0.2">
      <c r="B211" s="3"/>
    </row>
    <row r="212" spans="1:9" x14ac:dyDescent="0.2">
      <c r="A212" s="3" t="s">
        <v>29</v>
      </c>
      <c r="F212" s="133">
        <v>8.5</v>
      </c>
      <c r="G212" s="133">
        <v>6</v>
      </c>
    </row>
    <row r="213" spans="1:9" x14ac:dyDescent="0.2">
      <c r="A213" s="3" t="s">
        <v>30</v>
      </c>
      <c r="F213" s="134">
        <v>100000</v>
      </c>
      <c r="G213" s="134">
        <v>100000</v>
      </c>
    </row>
    <row r="214" spans="1:9" x14ac:dyDescent="0.2">
      <c r="A214" s="3" t="s">
        <v>4</v>
      </c>
      <c r="F214" s="135">
        <f>G40/G213</f>
        <v>-0.95135999999999998</v>
      </c>
      <c r="G214" s="136">
        <f>F40/F213</f>
        <v>0.87960000000000005</v>
      </c>
    </row>
    <row r="215" spans="1:9" x14ac:dyDescent="0.2">
      <c r="A215" s="3" t="s">
        <v>5</v>
      </c>
      <c r="F215" s="136">
        <v>0.11</v>
      </c>
      <c r="G215" s="136">
        <v>0.22</v>
      </c>
    </row>
    <row r="216" spans="1:9" x14ac:dyDescent="0.2">
      <c r="F216" s="136"/>
      <c r="G216" s="136"/>
    </row>
    <row r="217" spans="1:9" x14ac:dyDescent="0.2">
      <c r="A217" s="104" t="s">
        <v>72</v>
      </c>
      <c r="B217" s="74"/>
      <c r="C217" s="74"/>
      <c r="D217" s="74"/>
      <c r="E217" s="74"/>
      <c r="F217" s="74"/>
      <c r="G217" s="74"/>
    </row>
    <row r="218" spans="1:9" x14ac:dyDescent="0.2">
      <c r="A218" s="104"/>
      <c r="B218" s="74"/>
      <c r="C218" s="74"/>
      <c r="D218" s="74"/>
      <c r="E218" s="74"/>
      <c r="F218" s="74"/>
      <c r="G218" s="74"/>
    </row>
    <row r="219" spans="1:9" ht="12.75" customHeight="1" x14ac:dyDescent="0.2">
      <c r="A219" s="212" t="s">
        <v>121</v>
      </c>
      <c r="B219" s="212"/>
      <c r="C219" s="212"/>
      <c r="D219" s="212"/>
      <c r="E219" s="212"/>
      <c r="F219" s="212"/>
      <c r="G219" s="212"/>
      <c r="H219" s="212"/>
      <c r="I219" s="14"/>
    </row>
    <row r="220" spans="1:9" ht="12.75" customHeight="1" x14ac:dyDescent="0.2">
      <c r="A220" s="212"/>
      <c r="B220" s="212"/>
      <c r="C220" s="212"/>
      <c r="D220" s="212"/>
      <c r="E220" s="212"/>
      <c r="F220" s="212"/>
      <c r="G220" s="212"/>
      <c r="H220" s="212"/>
      <c r="I220" s="14"/>
    </row>
    <row r="221" spans="1:9" x14ac:dyDescent="0.2">
      <c r="A221" s="212"/>
      <c r="B221" s="212"/>
      <c r="C221" s="212"/>
      <c r="D221" s="212"/>
      <c r="E221" s="212"/>
      <c r="F221" s="212"/>
      <c r="G221" s="212"/>
      <c r="H221" s="212"/>
      <c r="I221" s="14"/>
    </row>
    <row r="222" spans="1:9" x14ac:dyDescent="0.2">
      <c r="A222" s="137"/>
      <c r="B222" s="137"/>
      <c r="C222" s="137"/>
      <c r="D222" s="137"/>
      <c r="E222" s="137"/>
      <c r="F222" s="137"/>
      <c r="G222" s="137"/>
      <c r="H222" s="137"/>
      <c r="I222" s="125"/>
    </row>
    <row r="223" spans="1:9" ht="14.25" x14ac:dyDescent="0.25">
      <c r="A223" s="126" t="s">
        <v>173</v>
      </c>
      <c r="B223" s="127" t="s">
        <v>71</v>
      </c>
      <c r="C223" s="127" t="s">
        <v>65</v>
      </c>
      <c r="D223" s="127" t="s">
        <v>73</v>
      </c>
      <c r="E223" s="127" t="s">
        <v>56</v>
      </c>
      <c r="F223" s="128" t="s">
        <v>18</v>
      </c>
      <c r="G223" s="104"/>
      <c r="H223" s="11"/>
    </row>
    <row r="224" spans="1:9" x14ac:dyDescent="0.2">
      <c r="A224" s="74" t="s">
        <v>76</v>
      </c>
      <c r="B224" s="138">
        <f>G212</f>
        <v>6</v>
      </c>
      <c r="C224" s="95" t="s">
        <v>65</v>
      </c>
      <c r="D224" s="139">
        <f>G213</f>
        <v>100000</v>
      </c>
      <c r="E224" s="95" t="s">
        <v>56</v>
      </c>
      <c r="F224" s="120">
        <f>G70</f>
        <v>557632</v>
      </c>
      <c r="G224" s="74"/>
    </row>
    <row r="225" spans="1:9" ht="13.5" thickBot="1" x14ac:dyDescent="0.25">
      <c r="A225" s="74" t="s">
        <v>76</v>
      </c>
      <c r="B225" s="99"/>
      <c r="C225" s="99">
        <f>(B224*D224)</f>
        <v>600000</v>
      </c>
      <c r="D225" s="140"/>
      <c r="E225" s="95" t="s">
        <v>56</v>
      </c>
      <c r="F225" s="120">
        <f>F224</f>
        <v>557632</v>
      </c>
      <c r="G225" s="74"/>
    </row>
    <row r="226" spans="1:9" ht="13.5" thickBot="1" x14ac:dyDescent="0.25">
      <c r="A226" s="74" t="s">
        <v>76</v>
      </c>
      <c r="B226" s="81">
        <f>C225-F225</f>
        <v>42368</v>
      </c>
      <c r="C226" s="95"/>
      <c r="D226" s="95"/>
      <c r="E226" s="95"/>
      <c r="F226" s="95"/>
      <c r="G226" s="74"/>
    </row>
    <row r="227" spans="1:9" x14ac:dyDescent="0.2">
      <c r="B227" s="99"/>
      <c r="C227" s="127"/>
      <c r="D227" s="127"/>
      <c r="E227" s="127"/>
      <c r="F227" s="127"/>
      <c r="G227" s="104"/>
    </row>
    <row r="228" spans="1:9" ht="14.25" x14ac:dyDescent="0.25">
      <c r="A228" s="126" t="s">
        <v>163</v>
      </c>
      <c r="B228" s="127" t="s">
        <v>71</v>
      </c>
      <c r="C228" s="127" t="s">
        <v>65</v>
      </c>
      <c r="D228" s="127" t="s">
        <v>73</v>
      </c>
      <c r="E228" s="127" t="s">
        <v>56</v>
      </c>
      <c r="F228" s="128" t="s">
        <v>18</v>
      </c>
      <c r="G228" s="104"/>
    </row>
    <row r="229" spans="1:9" x14ac:dyDescent="0.2">
      <c r="A229" s="74" t="s">
        <v>76</v>
      </c>
      <c r="B229" s="138">
        <f>F212</f>
        <v>8.5</v>
      </c>
      <c r="C229" s="95" t="s">
        <v>65</v>
      </c>
      <c r="D229" s="139">
        <f>F213</f>
        <v>100000</v>
      </c>
      <c r="E229" s="95" t="s">
        <v>56</v>
      </c>
      <c r="F229" s="120">
        <f>F70</f>
        <v>663768</v>
      </c>
      <c r="G229" s="74"/>
    </row>
    <row r="230" spans="1:9" ht="13.5" thickBot="1" x14ac:dyDescent="0.25">
      <c r="A230" s="74" t="s">
        <v>76</v>
      </c>
      <c r="B230" s="99"/>
      <c r="C230" s="99">
        <f>(B229*D229)</f>
        <v>850000</v>
      </c>
      <c r="D230" s="140"/>
      <c r="E230" s="95" t="s">
        <v>56</v>
      </c>
      <c r="F230" s="120">
        <f>F229</f>
        <v>663768</v>
      </c>
      <c r="G230" s="74"/>
    </row>
    <row r="231" spans="1:9" ht="13.5" thickBot="1" x14ac:dyDescent="0.25">
      <c r="A231" s="74" t="s">
        <v>76</v>
      </c>
      <c r="B231" s="81">
        <f>C230-F230</f>
        <v>186232</v>
      </c>
      <c r="C231" s="95"/>
      <c r="D231" s="95"/>
      <c r="E231" s="95"/>
      <c r="F231" s="95"/>
      <c r="G231" s="74"/>
    </row>
    <row r="232" spans="1:9" hidden="1" x14ac:dyDescent="0.2">
      <c r="A232" s="11" t="s">
        <v>31</v>
      </c>
      <c r="B232" s="3"/>
    </row>
    <row r="235" spans="1:9" x14ac:dyDescent="0.2">
      <c r="A235" s="141"/>
      <c r="B235" s="104"/>
      <c r="C235" s="104"/>
      <c r="D235" s="104"/>
      <c r="E235" s="104"/>
      <c r="F235" s="104"/>
      <c r="G235" s="104"/>
      <c r="H235" s="104"/>
      <c r="I235" s="104"/>
    </row>
    <row r="236" spans="1:9" ht="12.75" customHeight="1" x14ac:dyDescent="0.2">
      <c r="A236" s="213" t="s">
        <v>134</v>
      </c>
      <c r="B236" s="213"/>
      <c r="C236" s="213"/>
      <c r="D236" s="213"/>
      <c r="E236" s="213"/>
      <c r="F236" s="213"/>
      <c r="G236" s="213"/>
      <c r="H236" s="213"/>
      <c r="I236" s="199"/>
    </row>
    <row r="237" spans="1:9" x14ac:dyDescent="0.2">
      <c r="A237" s="213"/>
      <c r="B237" s="213"/>
      <c r="C237" s="213"/>
      <c r="D237" s="213"/>
      <c r="E237" s="213"/>
      <c r="F237" s="213"/>
      <c r="G237" s="213"/>
      <c r="H237" s="213"/>
      <c r="I237" s="199"/>
    </row>
    <row r="238" spans="1:9" x14ac:dyDescent="0.2">
      <c r="A238" s="104"/>
      <c r="B238" s="104"/>
      <c r="C238" s="104"/>
      <c r="D238" s="104"/>
      <c r="E238" s="104"/>
      <c r="F238" s="104"/>
      <c r="G238" s="104"/>
      <c r="H238" s="104"/>
      <c r="I238" s="104"/>
    </row>
    <row r="239" spans="1:9" x14ac:dyDescent="0.2">
      <c r="A239" s="104"/>
      <c r="B239" s="142" t="s">
        <v>124</v>
      </c>
      <c r="D239" s="143">
        <v>100000</v>
      </c>
      <c r="E239" s="104"/>
      <c r="F239" s="104"/>
      <c r="G239" s="104"/>
      <c r="H239" s="104"/>
      <c r="I239" s="104"/>
    </row>
    <row r="240" spans="1:9" x14ac:dyDescent="0.2">
      <c r="A240" s="104"/>
      <c r="B240" s="142" t="s">
        <v>125</v>
      </c>
      <c r="D240" s="143">
        <v>5000</v>
      </c>
      <c r="E240" s="104"/>
      <c r="F240" s="104"/>
      <c r="G240" s="104"/>
      <c r="H240" s="104"/>
      <c r="I240" s="104"/>
    </row>
    <row r="241" spans="1:9" x14ac:dyDescent="0.2">
      <c r="A241" s="141"/>
      <c r="B241" s="142" t="s">
        <v>127</v>
      </c>
      <c r="D241" s="143">
        <v>10000</v>
      </c>
      <c r="E241" s="104"/>
      <c r="F241" s="104"/>
      <c r="G241" s="104"/>
      <c r="H241" s="104"/>
      <c r="I241" s="104"/>
    </row>
    <row r="242" spans="1:9" ht="13.5" thickBot="1" x14ac:dyDescent="0.25">
      <c r="A242" s="141"/>
      <c r="B242" s="142" t="s">
        <v>126</v>
      </c>
      <c r="D242" s="144">
        <f>D241-(0.7*D241)</f>
        <v>3000</v>
      </c>
      <c r="E242" s="145"/>
      <c r="F242" s="14"/>
      <c r="G242" s="14"/>
      <c r="H242" s="14"/>
      <c r="I242" s="104"/>
    </row>
    <row r="243" spans="1:9" ht="13.5" thickBot="1" x14ac:dyDescent="0.25">
      <c r="A243" s="104"/>
      <c r="B243" s="141" t="s">
        <v>42</v>
      </c>
      <c r="D243" s="146">
        <f>D239+D240+D242</f>
        <v>108000</v>
      </c>
      <c r="E243" s="14"/>
      <c r="F243" s="14"/>
      <c r="G243" s="14"/>
      <c r="H243" s="14"/>
      <c r="I243" s="104"/>
    </row>
    <row r="244" spans="1:9" ht="13.5" thickTop="1" x14ac:dyDescent="0.2">
      <c r="A244" s="104"/>
      <c r="B244" s="104"/>
      <c r="C244" s="104"/>
      <c r="D244" s="104"/>
      <c r="E244" s="14"/>
      <c r="F244" s="14"/>
      <c r="G244" s="14"/>
      <c r="H244" s="14"/>
      <c r="I244" s="104"/>
    </row>
    <row r="245" spans="1:9" x14ac:dyDescent="0.2">
      <c r="A245" s="127"/>
      <c r="B245" s="147" t="s">
        <v>138</v>
      </c>
      <c r="C245" s="128">
        <v>2010</v>
      </c>
      <c r="D245" s="127"/>
      <c r="E245" s="14"/>
      <c r="F245" s="14"/>
      <c r="G245" s="14"/>
      <c r="H245" s="14"/>
      <c r="I245" s="104"/>
    </row>
    <row r="246" spans="1:9" ht="13.5" thickBot="1" x14ac:dyDescent="0.25">
      <c r="A246" s="104"/>
      <c r="B246" s="104"/>
      <c r="C246" s="104"/>
      <c r="D246" s="104"/>
      <c r="E246" s="104"/>
      <c r="F246" s="104"/>
      <c r="G246" s="104"/>
      <c r="H246" s="104"/>
      <c r="I246" s="104"/>
    </row>
    <row r="247" spans="1:9" x14ac:dyDescent="0.2">
      <c r="A247" s="201" t="s">
        <v>41</v>
      </c>
      <c r="B247" s="202"/>
      <c r="C247" s="148" t="s">
        <v>34</v>
      </c>
      <c r="D247" s="149" t="s">
        <v>37</v>
      </c>
      <c r="E247" s="1"/>
      <c r="F247" s="145"/>
      <c r="G247" s="14"/>
      <c r="H247" s="14"/>
      <c r="I247" s="14"/>
    </row>
    <row r="248" spans="1:9" x14ac:dyDescent="0.2">
      <c r="A248" s="205" t="s">
        <v>33</v>
      </c>
      <c r="B248" s="206"/>
      <c r="C248" s="150" t="s">
        <v>35</v>
      </c>
      <c r="D248" s="151" t="s">
        <v>38</v>
      </c>
      <c r="E248" s="1"/>
      <c r="F248" s="14"/>
      <c r="G248" s="14"/>
      <c r="H248" s="14"/>
      <c r="I248" s="14"/>
    </row>
    <row r="249" spans="1:9" x14ac:dyDescent="0.2">
      <c r="A249" s="203" t="s">
        <v>40</v>
      </c>
      <c r="B249" s="204"/>
      <c r="C249" s="152" t="s">
        <v>36</v>
      </c>
      <c r="D249" s="153" t="s">
        <v>39</v>
      </c>
      <c r="E249" s="1"/>
      <c r="F249" s="14"/>
      <c r="G249" s="14"/>
      <c r="H249" s="14"/>
      <c r="I249" s="14"/>
    </row>
    <row r="250" spans="1:9" x14ac:dyDescent="0.2">
      <c r="A250" s="154" t="s">
        <v>43</v>
      </c>
      <c r="B250" s="155" t="s">
        <v>44</v>
      </c>
      <c r="C250" s="155" t="s">
        <v>45</v>
      </c>
      <c r="D250" s="156" t="s">
        <v>46</v>
      </c>
      <c r="E250" s="1"/>
      <c r="F250" s="14"/>
      <c r="G250" s="14"/>
      <c r="H250" s="14"/>
      <c r="I250" s="14"/>
    </row>
    <row r="251" spans="1:9" x14ac:dyDescent="0.2">
      <c r="A251" s="157">
        <v>0</v>
      </c>
      <c r="B251" s="158">
        <v>50000</v>
      </c>
      <c r="C251" s="159">
        <v>0</v>
      </c>
      <c r="D251" s="160">
        <v>0.15</v>
      </c>
      <c r="E251" s="1"/>
      <c r="F251" s="14"/>
      <c r="G251" s="14"/>
      <c r="H251" s="14"/>
      <c r="I251" s="14"/>
    </row>
    <row r="252" spans="1:9" x14ac:dyDescent="0.2">
      <c r="A252" s="157">
        <v>50000</v>
      </c>
      <c r="B252" s="158">
        <v>75000</v>
      </c>
      <c r="C252" s="159">
        <v>7500</v>
      </c>
      <c r="D252" s="160">
        <v>0.25</v>
      </c>
      <c r="E252" s="161"/>
      <c r="F252" s="14"/>
      <c r="G252" s="14"/>
      <c r="H252" s="14"/>
      <c r="I252" s="14"/>
    </row>
    <row r="253" spans="1:9" x14ac:dyDescent="0.2">
      <c r="A253" s="157">
        <v>75000</v>
      </c>
      <c r="B253" s="158">
        <v>100000</v>
      </c>
      <c r="C253" s="159">
        <v>13750</v>
      </c>
      <c r="D253" s="160">
        <v>0.34</v>
      </c>
      <c r="E253" s="161"/>
      <c r="F253" s="14"/>
      <c r="G253" s="14"/>
      <c r="H253" s="14"/>
      <c r="I253" s="14"/>
    </row>
    <row r="254" spans="1:9" x14ac:dyDescent="0.2">
      <c r="A254" s="157">
        <v>100000</v>
      </c>
      <c r="B254" s="158">
        <v>335000</v>
      </c>
      <c r="C254" s="159">
        <v>22250</v>
      </c>
      <c r="D254" s="160">
        <v>0.39</v>
      </c>
      <c r="E254" s="161"/>
      <c r="F254" s="104"/>
      <c r="G254" s="162"/>
      <c r="H254" s="104"/>
      <c r="I254" s="104"/>
    </row>
    <row r="255" spans="1:9" x14ac:dyDescent="0.2">
      <c r="A255" s="157">
        <v>335000</v>
      </c>
      <c r="B255" s="158">
        <v>10000000</v>
      </c>
      <c r="C255" s="159">
        <v>113900</v>
      </c>
      <c r="D255" s="160">
        <v>0.34</v>
      </c>
      <c r="E255" s="161"/>
      <c r="F255" s="104"/>
      <c r="G255" s="104"/>
      <c r="H255" s="104"/>
      <c r="I255" s="104"/>
    </row>
    <row r="256" spans="1:9" x14ac:dyDescent="0.2">
      <c r="A256" s="157">
        <v>10000000</v>
      </c>
      <c r="B256" s="158">
        <v>15000000</v>
      </c>
      <c r="C256" s="159">
        <v>3400000</v>
      </c>
      <c r="D256" s="160">
        <v>0.35</v>
      </c>
      <c r="E256" s="161"/>
      <c r="F256" s="104"/>
      <c r="H256" s="104"/>
      <c r="I256" s="104"/>
    </row>
    <row r="257" spans="1:9" x14ac:dyDescent="0.2">
      <c r="A257" s="157">
        <v>15000000</v>
      </c>
      <c r="B257" s="158">
        <v>18333333</v>
      </c>
      <c r="C257" s="159">
        <v>5150000</v>
      </c>
      <c r="D257" s="160">
        <v>0.38</v>
      </c>
      <c r="E257" s="161"/>
      <c r="F257" s="145"/>
      <c r="H257" s="14"/>
      <c r="I257" s="104"/>
    </row>
    <row r="258" spans="1:9" ht="13.5" thickBot="1" x14ac:dyDescent="0.25">
      <c r="A258" s="163">
        <v>18333333</v>
      </c>
      <c r="B258" s="164" t="s">
        <v>32</v>
      </c>
      <c r="C258" s="165">
        <v>6416667</v>
      </c>
      <c r="D258" s="166">
        <v>0.35</v>
      </c>
      <c r="E258" s="161"/>
      <c r="F258" s="14"/>
      <c r="H258" s="14"/>
      <c r="I258" s="104"/>
    </row>
    <row r="259" spans="1:9" x14ac:dyDescent="0.2">
      <c r="A259" s="167"/>
      <c r="B259" s="167"/>
      <c r="C259" s="167"/>
      <c r="D259" s="161"/>
      <c r="E259" s="161"/>
      <c r="F259" s="14"/>
      <c r="G259" s="104"/>
      <c r="H259" s="14"/>
      <c r="I259" s="104"/>
    </row>
    <row r="260" spans="1:9" x14ac:dyDescent="0.2">
      <c r="A260" s="167"/>
      <c r="B260" s="167"/>
      <c r="C260" s="167"/>
      <c r="D260" s="161"/>
      <c r="E260" s="161"/>
      <c r="F260" s="14"/>
      <c r="G260" s="104"/>
      <c r="H260" s="14"/>
      <c r="I260" s="104"/>
    </row>
    <row r="261" spans="1:9" x14ac:dyDescent="0.2">
      <c r="A261" s="104" t="s">
        <v>142</v>
      </c>
      <c r="B261" s="167"/>
      <c r="C261" s="104"/>
      <c r="D261" s="104"/>
      <c r="E261" s="162">
        <f>VLOOKUP(D243,taxtable,3)</f>
        <v>22250</v>
      </c>
      <c r="F261" s="14"/>
      <c r="G261" s="14"/>
      <c r="H261" s="14"/>
      <c r="I261" s="104"/>
    </row>
    <row r="262" spans="1:9" x14ac:dyDescent="0.2">
      <c r="A262" s="104" t="s">
        <v>143</v>
      </c>
      <c r="B262" s="167"/>
      <c r="C262" s="167"/>
      <c r="D262" s="147"/>
      <c r="E262" s="161">
        <f>VLOOKUP(D243,taxtable,4)</f>
        <v>0.39</v>
      </c>
      <c r="F262" s="104"/>
      <c r="G262" s="104"/>
      <c r="H262" s="104"/>
      <c r="I262" s="104"/>
    </row>
    <row r="263" spans="1:9" x14ac:dyDescent="0.2">
      <c r="A263" s="104" t="s">
        <v>144</v>
      </c>
      <c r="B263" s="167"/>
      <c r="C263" s="167"/>
      <c r="D263" s="168"/>
      <c r="E263" s="169">
        <f>D243-VLOOKUP(D243,taxtable,1)</f>
        <v>8000</v>
      </c>
      <c r="G263" s="104"/>
      <c r="H263" s="125"/>
      <c r="I263" s="125"/>
    </row>
    <row r="264" spans="1:9" x14ac:dyDescent="0.2">
      <c r="A264" s="170" t="s">
        <v>145</v>
      </c>
      <c r="B264" s="167"/>
      <c r="C264" s="167"/>
      <c r="D264" s="104"/>
      <c r="E264" s="162">
        <f>E262*E263</f>
        <v>3120</v>
      </c>
      <c r="F264" s="145"/>
      <c r="G264" s="14"/>
      <c r="H264" s="14"/>
      <c r="I264" s="14"/>
    </row>
    <row r="265" spans="1:9" ht="13.5" thickBot="1" x14ac:dyDescent="0.25">
      <c r="A265" s="167"/>
      <c r="B265" s="167"/>
      <c r="C265" s="167"/>
      <c r="D265" s="161"/>
      <c r="E265" s="161"/>
      <c r="F265" s="14"/>
      <c r="G265" s="14"/>
      <c r="H265" s="14"/>
      <c r="I265" s="14"/>
    </row>
    <row r="266" spans="1:9" ht="13.5" thickBot="1" x14ac:dyDescent="0.25">
      <c r="A266" s="167"/>
      <c r="B266" s="104"/>
      <c r="C266" s="104"/>
      <c r="D266" s="167" t="s">
        <v>47</v>
      </c>
      <c r="E266" s="171">
        <f>E261+E264</f>
        <v>25370</v>
      </c>
      <c r="F266" s="14"/>
      <c r="G266" s="14"/>
      <c r="H266" s="14"/>
      <c r="I266" s="14"/>
    </row>
    <row r="267" spans="1:9" x14ac:dyDescent="0.2">
      <c r="A267" s="167"/>
      <c r="B267" s="104"/>
      <c r="C267" s="104"/>
      <c r="D267" s="167"/>
      <c r="E267" s="172"/>
      <c r="F267" s="14"/>
      <c r="G267" s="14"/>
      <c r="H267" s="14"/>
      <c r="I267" s="14"/>
    </row>
    <row r="268" spans="1:9" x14ac:dyDescent="0.2">
      <c r="A268" s="173"/>
      <c r="B268" s="174"/>
      <c r="C268" s="175"/>
      <c r="D268" s="176"/>
      <c r="E268" s="177"/>
    </row>
    <row r="269" spans="1:9" ht="12.75" customHeight="1" x14ac:dyDescent="0.2">
      <c r="A269" s="214" t="s">
        <v>148</v>
      </c>
      <c r="B269" s="214"/>
      <c r="C269" s="214"/>
      <c r="D269" s="214"/>
      <c r="E269" s="214"/>
      <c r="F269" s="214"/>
      <c r="G269" s="214"/>
      <c r="H269" s="214"/>
      <c r="I269" s="2"/>
    </row>
    <row r="270" spans="1:9" ht="12.75" customHeight="1" x14ac:dyDescent="0.2">
      <c r="A270" s="214"/>
      <c r="B270" s="214"/>
      <c r="C270" s="214"/>
      <c r="D270" s="214"/>
      <c r="E270" s="214"/>
      <c r="F270" s="214"/>
      <c r="G270" s="214"/>
      <c r="H270" s="214"/>
      <c r="I270" s="2"/>
    </row>
    <row r="271" spans="1:9" x14ac:dyDescent="0.2">
      <c r="A271" s="214"/>
      <c r="B271" s="214"/>
      <c r="C271" s="214"/>
      <c r="D271" s="214"/>
      <c r="E271" s="214"/>
      <c r="F271" s="214"/>
      <c r="G271" s="214"/>
      <c r="H271" s="214"/>
      <c r="I271" s="2"/>
    </row>
    <row r="272" spans="1:9" x14ac:dyDescent="0.2">
      <c r="A272" s="214"/>
      <c r="B272" s="214"/>
      <c r="C272" s="214"/>
      <c r="D272" s="214"/>
      <c r="E272" s="214"/>
      <c r="F272" s="214"/>
      <c r="G272" s="214"/>
      <c r="H272" s="214"/>
      <c r="I272" s="2"/>
    </row>
    <row r="273" spans="1:9" x14ac:dyDescent="0.2">
      <c r="A273" s="214"/>
      <c r="B273" s="214"/>
      <c r="C273" s="214"/>
      <c r="D273" s="214"/>
      <c r="E273" s="214"/>
      <c r="F273" s="214"/>
      <c r="G273" s="214"/>
      <c r="H273" s="214"/>
      <c r="I273" s="2"/>
    </row>
    <row r="274" spans="1:9" x14ac:dyDescent="0.2">
      <c r="A274" s="167"/>
      <c r="B274" s="167"/>
      <c r="C274" s="167"/>
      <c r="D274" s="161"/>
      <c r="E274" s="161"/>
      <c r="F274" s="104"/>
      <c r="G274" s="104"/>
      <c r="H274" s="104"/>
      <c r="I274" s="104"/>
    </row>
    <row r="275" spans="1:9" x14ac:dyDescent="0.2">
      <c r="A275" s="178" t="s">
        <v>105</v>
      </c>
      <c r="B275" s="167"/>
      <c r="C275" s="167"/>
      <c r="D275" s="161"/>
      <c r="E275" s="161"/>
      <c r="F275" s="104"/>
      <c r="G275" s="104"/>
      <c r="H275" s="104"/>
      <c r="I275" s="104"/>
    </row>
    <row r="276" spans="1:9" x14ac:dyDescent="0.2">
      <c r="A276" s="167"/>
      <c r="B276" s="167"/>
      <c r="C276" s="167"/>
      <c r="D276" s="161"/>
      <c r="E276" s="161"/>
      <c r="F276" s="104"/>
      <c r="G276" s="104"/>
      <c r="H276" s="104"/>
      <c r="I276" s="104"/>
    </row>
    <row r="277" spans="1:9" x14ac:dyDescent="0.2">
      <c r="A277" s="128" t="s">
        <v>139</v>
      </c>
      <c r="B277" s="128"/>
      <c r="C277" s="128"/>
      <c r="D277" s="128"/>
      <c r="E277" s="184"/>
      <c r="F277" s="128"/>
      <c r="G277" s="128"/>
      <c r="H277" s="128"/>
      <c r="I277" s="104"/>
    </row>
    <row r="278" spans="1:9" x14ac:dyDescent="0.2">
      <c r="A278" s="141"/>
      <c r="B278" s="167"/>
      <c r="C278" s="167"/>
      <c r="D278" s="161"/>
      <c r="E278" s="161"/>
      <c r="F278" s="104"/>
      <c r="G278" s="104"/>
      <c r="H278" s="104"/>
      <c r="I278" s="104"/>
    </row>
    <row r="279" spans="1:9" x14ac:dyDescent="0.2">
      <c r="A279" s="141" t="s">
        <v>106</v>
      </c>
      <c r="B279" s="104"/>
      <c r="C279" s="179">
        <v>5000</v>
      </c>
      <c r="D279" s="161"/>
      <c r="E279" s="161"/>
      <c r="F279" s="104"/>
      <c r="G279" s="104"/>
      <c r="H279" s="104"/>
      <c r="I279" s="104"/>
    </row>
    <row r="280" spans="1:9" x14ac:dyDescent="0.2">
      <c r="A280" s="141" t="s">
        <v>140</v>
      </c>
      <c r="B280" s="104"/>
      <c r="C280" s="180">
        <v>0.1</v>
      </c>
      <c r="D280" s="161"/>
      <c r="E280" s="161"/>
      <c r="F280" s="104"/>
      <c r="G280" s="104"/>
      <c r="H280" s="104"/>
      <c r="I280" s="104"/>
    </row>
    <row r="281" spans="1:9" x14ac:dyDescent="0.2">
      <c r="A281" s="141" t="s">
        <v>107</v>
      </c>
      <c r="B281" s="104"/>
      <c r="C281" s="180">
        <v>7.0000000000000007E-2</v>
      </c>
      <c r="D281" s="161"/>
      <c r="E281" s="161"/>
      <c r="F281" s="104"/>
      <c r="G281" s="104"/>
      <c r="H281" s="104"/>
      <c r="I281" s="104"/>
    </row>
    <row r="282" spans="1:9" x14ac:dyDescent="0.2">
      <c r="A282" s="141" t="s">
        <v>110</v>
      </c>
      <c r="B282" s="104"/>
      <c r="C282" s="181">
        <v>0.25</v>
      </c>
      <c r="D282" s="161"/>
      <c r="E282" s="161"/>
      <c r="F282" s="104"/>
      <c r="G282" s="104"/>
      <c r="H282" s="104"/>
      <c r="I282" s="104"/>
    </row>
    <row r="283" spans="1:9" x14ac:dyDescent="0.2">
      <c r="A283" s="141"/>
      <c r="B283" s="182"/>
      <c r="C283" s="167"/>
      <c r="D283" s="161"/>
      <c r="E283" s="161"/>
      <c r="F283" s="104"/>
      <c r="G283" s="104"/>
      <c r="H283" s="104"/>
      <c r="I283" s="104"/>
    </row>
    <row r="284" spans="1:9" ht="13.5" thickBot="1" x14ac:dyDescent="0.25">
      <c r="A284" s="183" t="s">
        <v>141</v>
      </c>
      <c r="B284" s="200" t="s">
        <v>108</v>
      </c>
      <c r="C284" s="200"/>
      <c r="D284" s="95" t="s">
        <v>56</v>
      </c>
      <c r="E284" s="184" t="s">
        <v>109</v>
      </c>
      <c r="F284" s="104"/>
      <c r="G284" s="104"/>
      <c r="H284" s="104"/>
      <c r="I284" s="104"/>
    </row>
    <row r="285" spans="1:9" ht="13.5" thickBot="1" x14ac:dyDescent="0.25">
      <c r="A285" s="127" t="s">
        <v>141</v>
      </c>
      <c r="B285" s="185">
        <f>(C280*C279)-(C280*C279)*C282</f>
        <v>375</v>
      </c>
      <c r="C285" s="167"/>
      <c r="D285" s="161"/>
      <c r="E285" s="161"/>
      <c r="F285" s="104"/>
      <c r="G285" s="104"/>
      <c r="H285" s="104"/>
      <c r="I285" s="104"/>
    </row>
    <row r="286" spans="1:9" x14ac:dyDescent="0.2">
      <c r="A286" s="104"/>
      <c r="B286" s="167"/>
      <c r="C286" s="167"/>
      <c r="D286" s="161"/>
      <c r="E286" s="161"/>
      <c r="F286" s="104"/>
      <c r="G286" s="104"/>
      <c r="H286" s="104"/>
      <c r="I286" s="104"/>
    </row>
    <row r="287" spans="1:9" ht="13.5" thickBot="1" x14ac:dyDescent="0.25">
      <c r="A287" s="127" t="s">
        <v>111</v>
      </c>
      <c r="B287" s="200" t="s">
        <v>108</v>
      </c>
      <c r="C287" s="200"/>
      <c r="D287" s="95" t="s">
        <v>56</v>
      </c>
      <c r="E287" s="186">
        <v>0</v>
      </c>
      <c r="F287" s="104"/>
      <c r="G287" s="104"/>
      <c r="H287" s="104"/>
      <c r="I287" s="104"/>
    </row>
    <row r="288" spans="1:9" ht="13.5" thickBot="1" x14ac:dyDescent="0.25">
      <c r="A288" s="187" t="s">
        <v>111</v>
      </c>
      <c r="B288" s="185">
        <f>(C281*C279)</f>
        <v>350.00000000000006</v>
      </c>
      <c r="C288" s="167"/>
      <c r="D288" s="161"/>
      <c r="E288" s="161"/>
      <c r="F288" s="104"/>
      <c r="G288" s="104"/>
      <c r="H288" s="104"/>
      <c r="I288" s="104"/>
    </row>
    <row r="289" spans="1:9" x14ac:dyDescent="0.2">
      <c r="A289" s="188"/>
      <c r="B289" s="167"/>
      <c r="C289" s="167"/>
      <c r="D289" s="161"/>
      <c r="E289" s="189"/>
      <c r="F289" s="104"/>
      <c r="G289" s="104"/>
      <c r="H289" s="104"/>
      <c r="I289" s="104"/>
    </row>
    <row r="290" spans="1:9" x14ac:dyDescent="0.2">
      <c r="A290" s="141" t="s">
        <v>112</v>
      </c>
      <c r="B290" s="167"/>
      <c r="C290" s="167"/>
      <c r="D290" s="161"/>
      <c r="E290" s="161"/>
      <c r="F290" s="104"/>
      <c r="G290" s="104"/>
      <c r="H290" s="104"/>
      <c r="I290" s="104"/>
    </row>
    <row r="291" spans="1:9" x14ac:dyDescent="0.2">
      <c r="A291" s="141"/>
      <c r="B291" s="104"/>
      <c r="C291" s="104"/>
      <c r="D291" s="104"/>
      <c r="E291" s="104"/>
      <c r="F291" s="104"/>
      <c r="G291" s="104"/>
      <c r="H291" s="104"/>
      <c r="I291" s="104"/>
    </row>
    <row r="292" spans="1:9" x14ac:dyDescent="0.2">
      <c r="A292" s="141" t="s">
        <v>114</v>
      </c>
      <c r="B292" s="104"/>
      <c r="C292" s="104"/>
      <c r="D292" s="104"/>
      <c r="E292" s="104"/>
      <c r="F292" s="104"/>
      <c r="G292" s="104"/>
      <c r="H292" s="104"/>
      <c r="I292" s="104"/>
    </row>
    <row r="293" spans="1:9" ht="13.5" thickBot="1" x14ac:dyDescent="0.25">
      <c r="A293" s="190" t="s">
        <v>116</v>
      </c>
      <c r="B293" s="104" t="s">
        <v>113</v>
      </c>
      <c r="C293" s="191"/>
      <c r="D293" s="104"/>
      <c r="E293" s="104"/>
      <c r="F293" s="104"/>
      <c r="G293" s="104"/>
      <c r="H293" s="104"/>
      <c r="I293" s="104"/>
    </row>
    <row r="294" spans="1:9" ht="13.5" thickBot="1" x14ac:dyDescent="0.25">
      <c r="A294" s="190" t="s">
        <v>115</v>
      </c>
      <c r="B294" s="192">
        <f>1-(C281/C280)</f>
        <v>0.29999999999999993</v>
      </c>
      <c r="C294" s="193"/>
      <c r="D294" s="104"/>
      <c r="E294" s="104"/>
      <c r="F294" s="104"/>
      <c r="G294" s="104"/>
      <c r="H294" s="104"/>
      <c r="I294" s="104"/>
    </row>
    <row r="295" spans="1:9" x14ac:dyDescent="0.2">
      <c r="A295" s="194"/>
      <c r="B295" s="104"/>
      <c r="C295" s="195"/>
      <c r="D295" s="104"/>
      <c r="E295" s="104"/>
      <c r="F295" s="104"/>
      <c r="G295" s="104"/>
      <c r="H295" s="104"/>
      <c r="I295" s="104"/>
    </row>
    <row r="296" spans="1:9" x14ac:dyDescent="0.2">
      <c r="A296" s="194"/>
      <c r="B296" s="194"/>
      <c r="C296" s="194"/>
      <c r="D296" s="194"/>
      <c r="E296" s="104"/>
      <c r="F296" s="104"/>
      <c r="G296" s="104"/>
      <c r="H296" s="104"/>
      <c r="I296" s="104"/>
    </row>
    <row r="297" spans="1:9" x14ac:dyDescent="0.2">
      <c r="A297" s="141"/>
      <c r="B297" s="104"/>
      <c r="C297" s="104"/>
      <c r="D297" s="104"/>
      <c r="E297" s="104"/>
      <c r="F297" s="104"/>
      <c r="G297" s="104"/>
      <c r="H297" s="104"/>
      <c r="I297" s="104"/>
    </row>
    <row r="298" spans="1:9" x14ac:dyDescent="0.2">
      <c r="A298" s="141"/>
      <c r="B298" s="104"/>
      <c r="C298" s="104"/>
      <c r="D298" s="104"/>
      <c r="E298" s="104"/>
      <c r="F298" s="104"/>
      <c r="G298" s="104"/>
      <c r="H298" s="104"/>
      <c r="I298" s="104"/>
    </row>
    <row r="299" spans="1:9" x14ac:dyDescent="0.2">
      <c r="A299" s="141"/>
      <c r="B299" s="104"/>
      <c r="C299" s="104"/>
      <c r="D299" s="104"/>
      <c r="E299" s="104"/>
      <c r="F299" s="104"/>
      <c r="G299" s="104"/>
      <c r="H299" s="104"/>
      <c r="I299" s="104"/>
    </row>
  </sheetData>
  <dataConsolidate/>
  <mergeCells count="30">
    <mergeCell ref="D1:E1"/>
    <mergeCell ref="A7:H9"/>
    <mergeCell ref="A23:I23"/>
    <mergeCell ref="A210:I210"/>
    <mergeCell ref="A155:I155"/>
    <mergeCell ref="A11:H21"/>
    <mergeCell ref="A109:I109"/>
    <mergeCell ref="A193:I193"/>
    <mergeCell ref="A145:G145"/>
    <mergeCell ref="A176:H177"/>
    <mergeCell ref="A183:H183"/>
    <mergeCell ref="A197:H198"/>
    <mergeCell ref="A114:H116"/>
    <mergeCell ref="A119:H120"/>
    <mergeCell ref="A132:H134"/>
    <mergeCell ref="A158:H160"/>
    <mergeCell ref="B287:C287"/>
    <mergeCell ref="A247:B247"/>
    <mergeCell ref="A249:B249"/>
    <mergeCell ref="A248:B248"/>
    <mergeCell ref="A3:H3"/>
    <mergeCell ref="A45:H46"/>
    <mergeCell ref="A73:H74"/>
    <mergeCell ref="A76:H77"/>
    <mergeCell ref="A111:H112"/>
    <mergeCell ref="A219:H221"/>
    <mergeCell ref="A236:H237"/>
    <mergeCell ref="A269:H273"/>
    <mergeCell ref="A25:H26"/>
    <mergeCell ref="B284:C284"/>
  </mergeCells>
  <phoneticPr fontId="0" type="noConversion"/>
  <printOptions headings="1" gridLines="1"/>
  <pageMargins left="0.5" right="0.25" top="0.75" bottom="0.5" header="0.5" footer="0.5"/>
  <pageSetup scale="79" orientation="portrait" horizontalDpi="300" verticalDpi="300" r:id="rId1"/>
  <headerFooter alignWithMargins="0"/>
  <rowBreaks count="1" manualBreakCount="1">
    <brk id="26"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Financial Statements</vt:lpstr>
      <vt:lpstr>'Financial Statements'!Print_Area</vt:lpstr>
      <vt:lpstr>taxtable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Mini Case Sheets</dc:title>
  <dc:subject>Mini Case Sheets</dc:subject>
  <dc:creator>Christopher Buzzard, Bart Kreps, and Mike Ehrhardt</dc:creator>
  <cp:lastModifiedBy>User_Account</cp:lastModifiedBy>
  <cp:lastPrinted>2001-02-07T00:12:59Z</cp:lastPrinted>
  <dcterms:created xsi:type="dcterms:W3CDTF">1999-05-21T04:40:53Z</dcterms:created>
  <dcterms:modified xsi:type="dcterms:W3CDTF">2014-04-30T21:11:08Z</dcterms:modified>
</cp:coreProperties>
</file>