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95" windowHeight="8850" activeTab="0"/>
  </bookViews>
  <sheets>
    <sheet name="CASE20" sheetId="1" r:id="rId1"/>
    <sheet name="STANDARD DEVIATION CALCULATOR" sheetId="2" r:id="rId2"/>
  </sheets>
  <definedNames/>
  <calcPr fullCalcOnLoad="1"/>
</workbook>
</file>

<file path=xl/sharedStrings.xml><?xml version="1.0" encoding="utf-8"?>
<sst xmlns="http://schemas.openxmlformats.org/spreadsheetml/2006/main" count="327" uniqueCount="165">
  <si>
    <t>focuses on the timing and relevancy of cash flows, the use of decision trees, abandonment,</t>
  </si>
  <si>
    <t>value, and the advantages and disadvantages of staged entry.</t>
  </si>
  <si>
    <t>The model calculates NPV, IRR, MIRR, payback, and discounted payback on the basis of</t>
  </si>
  <si>
    <t>INPUT DATA:  (000s of $)</t>
  </si>
  <si>
    <t xml:space="preserve">      KEY OUTPUT:  (000s of $)</t>
  </si>
  <si>
    <t xml:space="preserve"> Stage 1:</t>
  </si>
  <si>
    <t xml:space="preserve">        Stage 1:</t>
  </si>
  <si>
    <t>NPV</t>
  </si>
  <si>
    <t>IRR</t>
  </si>
  <si>
    <t>MIRR</t>
  </si>
  <si>
    <t>Payback</t>
  </si>
  <si>
    <t xml:space="preserve">        Stage 2:</t>
  </si>
  <si>
    <t>High</t>
  </si>
  <si>
    <t>Medium</t>
  </si>
  <si>
    <t>Variable costs</t>
  </si>
  <si>
    <t>Fixed costs</t>
  </si>
  <si>
    <t>Low</t>
  </si>
  <si>
    <t xml:space="preserve">        Combined Stage 1 and Stage 2 NPV:</t>
  </si>
  <si>
    <t xml:space="preserve">  Other Data:</t>
  </si>
  <si>
    <t>Tax rate</t>
  </si>
  <si>
    <t xml:space="preserve"> Stage 2:</t>
  </si>
  <si>
    <t>6</t>
  </si>
  <si>
    <t>7</t>
  </si>
  <si>
    <t>8</t>
  </si>
  <si>
    <t>9</t>
  </si>
  <si>
    <t>10</t>
  </si>
  <si>
    <t>11</t>
  </si>
  <si>
    <t>12</t>
  </si>
  <si>
    <t>MODEL-GENERATED DATA:</t>
  </si>
  <si>
    <t xml:space="preserve">  Depreciation Cash Flow Worksheet:</t>
  </si>
  <si>
    <t xml:space="preserve">  Year</t>
  </si>
  <si>
    <t>4</t>
  </si>
  <si>
    <t>5</t>
  </si>
  <si>
    <t xml:space="preserve">  Cash Flow Statements:</t>
  </si>
  <si>
    <t xml:space="preserve">             0</t>
  </si>
  <si>
    <t xml:space="preserve">             1</t>
  </si>
  <si>
    <t xml:space="preserve">             2</t>
  </si>
  <si>
    <t xml:space="preserve">             3</t>
  </si>
  <si>
    <t xml:space="preserve">             4</t>
  </si>
  <si>
    <t xml:space="preserve">            5</t>
  </si>
  <si>
    <t xml:space="preserve">           6</t>
  </si>
  <si>
    <t xml:space="preserve">           7</t>
  </si>
  <si>
    <t xml:space="preserve">          8</t>
  </si>
  <si>
    <t>R &amp; D tax savings</t>
  </si>
  <si>
    <t>Depreciation</t>
  </si>
  <si>
    <t>Tax</t>
  </si>
  <si>
    <t>Net cash flow</t>
  </si>
  <si>
    <t xml:space="preserve">  NPV, IRR, MIRR, and Payback:</t>
  </si>
  <si>
    <t xml:space="preserve">          Cash</t>
  </si>
  <si>
    <t xml:space="preserve">        PV of   </t>
  </si>
  <si>
    <t xml:space="preserve"> Cumulative</t>
  </si>
  <si>
    <t xml:space="preserve">    Terminal</t>
  </si>
  <si>
    <t>Year</t>
  </si>
  <si>
    <t xml:space="preserve">         Flow</t>
  </si>
  <si>
    <t xml:space="preserve">    Cash Flow</t>
  </si>
  <si>
    <t xml:space="preserve">       Flows</t>
  </si>
  <si>
    <t xml:space="preserve">         PV</t>
  </si>
  <si>
    <t>Value</t>
  </si>
  <si>
    <t>0</t>
  </si>
  <si>
    <t>1</t>
  </si>
  <si>
    <t>2</t>
  </si>
  <si>
    <t>3</t>
  </si>
  <si>
    <t>PV of COF</t>
  </si>
  <si>
    <t>TV of CIF</t>
  </si>
  <si>
    <t xml:space="preserve">      Discounted payback</t>
  </si>
  <si>
    <t xml:space="preserve">     NPV @ Year 6</t>
  </si>
  <si>
    <t xml:space="preserve">                  NPV @ Year 0</t>
  </si>
  <si>
    <t>END</t>
  </si>
  <si>
    <t>When this is done, any error cells will be corrected and the base case solution will appear.</t>
  </si>
  <si>
    <t xml:space="preserve">  Operating income</t>
  </si>
  <si>
    <t xml:space="preserve">  Net income</t>
  </si>
  <si>
    <t>Building/equipment costs</t>
  </si>
  <si>
    <t xml:space="preserve">  Facilities Costs:</t>
  </si>
  <si>
    <t xml:space="preserve">  Revenue Data:</t>
  </si>
  <si>
    <t>Total facilities costs</t>
  </si>
  <si>
    <t>Build / Equip</t>
  </si>
  <si>
    <t>Fixed cost inflation rate</t>
  </si>
  <si>
    <t>Land acquisition costs</t>
  </si>
  <si>
    <t>Feasibility study costs</t>
  </si>
  <si>
    <t>Land salvage value</t>
  </si>
  <si>
    <t>Total revenues</t>
  </si>
  <si>
    <t>Total fixed costs</t>
  </si>
  <si>
    <t>Plus depreciation</t>
  </si>
  <si>
    <t xml:space="preserve">  Operating cash flow</t>
  </si>
  <si>
    <t>Land salvage value tax</t>
  </si>
  <si>
    <t>Building / Equipment salvage value</t>
  </si>
  <si>
    <t>Building / Equipment SV tax</t>
  </si>
  <si>
    <t>Building / equipment costs</t>
  </si>
  <si>
    <t xml:space="preserve">  Year 4 total revenues</t>
  </si>
  <si>
    <t xml:space="preserve">  Revenue growth rate</t>
  </si>
  <si>
    <t xml:space="preserve">    Disc payback</t>
  </si>
  <si>
    <t xml:space="preserve">   Poor Scenario</t>
  </si>
  <si>
    <t xml:space="preserve">  Good Scenario</t>
  </si>
  <si>
    <t xml:space="preserve">           Poor Stage 1:</t>
  </si>
  <si>
    <t xml:space="preserve">           Good Stage 1:</t>
  </si>
  <si>
    <t xml:space="preserve">       NPV @ Yr 0</t>
  </si>
  <si>
    <t>to the existing MODEL-GENERATED DATA section.  However, all values in the student</t>
  </si>
  <si>
    <t>version INPUT DATA section have been replaced with zeros.  Thus, students must determine</t>
  </si>
  <si>
    <t xml:space="preserve">   End of Year</t>
  </si>
  <si>
    <t xml:space="preserve">                             Net Cash Flow</t>
  </si>
  <si>
    <t>Poor Demand:</t>
  </si>
  <si>
    <t>Good Demand:</t>
  </si>
  <si>
    <t xml:space="preserve">  Operating Costs:</t>
  </si>
  <si>
    <t xml:space="preserve">   High Demand</t>
  </si>
  <si>
    <t xml:space="preserve">   Med Demand</t>
  </si>
  <si>
    <t xml:space="preserve">    Low Demand</t>
  </si>
  <si>
    <t>Stage 1 + Low demand</t>
  </si>
  <si>
    <t>Stage 1 + Medium demand</t>
  </si>
  <si>
    <t>Stage 1 + High demand</t>
  </si>
  <si>
    <t>Corporate cost of capital</t>
  </si>
  <si>
    <r>
      <t xml:space="preserve">the appropriate input values and enter them into the model.  These cells are colored </t>
    </r>
    <r>
      <rPr>
        <b/>
        <sz val="12"/>
        <color indexed="10"/>
        <rFont val="Arial"/>
        <family val="2"/>
      </rPr>
      <t>red</t>
    </r>
    <r>
      <rPr>
        <sz val="12"/>
        <rFont val="Arial"/>
        <family val="2"/>
      </rPr>
      <t>.</t>
    </r>
  </si>
  <si>
    <t>Demand probabilities:</t>
  </si>
  <si>
    <t xml:space="preserve">  Poor</t>
  </si>
  <si>
    <t xml:space="preserve">  Good</t>
  </si>
  <si>
    <t xml:space="preserve">                     Discounted payback</t>
  </si>
  <si>
    <t xml:space="preserve">              NPV</t>
  </si>
  <si>
    <t xml:space="preserve">               IRR</t>
  </si>
  <si>
    <t xml:space="preserve">  Cash Flow Data:</t>
  </si>
  <si>
    <t xml:space="preserve">  Low</t>
  </si>
  <si>
    <t xml:space="preserve">  Medium</t>
  </si>
  <si>
    <t xml:space="preserve">  High</t>
  </si>
  <si>
    <t>Poor Stage 1</t>
  </si>
  <si>
    <t>Good Stage 1</t>
  </si>
  <si>
    <t xml:space="preserve">           Expected NPV</t>
  </si>
  <si>
    <t xml:space="preserve">  High Demand Scenario:</t>
  </si>
  <si>
    <t xml:space="preserve">  Medium Demand Scenario:</t>
  </si>
  <si>
    <t xml:space="preserve">  Low Demand Scenario:</t>
  </si>
  <si>
    <t xml:space="preserve">    Poor Demand Scenario:</t>
  </si>
  <si>
    <t xml:space="preserve">    Good Demand Scenario:</t>
  </si>
  <si>
    <t>Stage 1 poor demand</t>
  </si>
  <si>
    <t>Stage 1 good demand</t>
  </si>
  <si>
    <t>Combined NPV</t>
  </si>
  <si>
    <t>STANDARD DEVIATION CALCULATOR</t>
  </si>
  <si>
    <t xml:space="preserve">           Expected values:</t>
  </si>
  <si>
    <t>enter the NPVs and joint probabilities of each branch of the decision tree and the model</t>
  </si>
  <si>
    <t>calculates expected NPV, variance, standard deviation, and coefficient of variation.</t>
  </si>
  <si>
    <t xml:space="preserve">            NPV</t>
  </si>
  <si>
    <t xml:space="preserve">           Branch</t>
  </si>
  <si>
    <t xml:space="preserve"> Probability</t>
  </si>
  <si>
    <t xml:space="preserve">    Joint</t>
  </si>
  <si>
    <t xml:space="preserve">                                  E(NPV) =</t>
  </si>
  <si>
    <t xml:space="preserve">                                Variance =</t>
  </si>
  <si>
    <t xml:space="preserve">                 Standard Deviation =</t>
  </si>
  <si>
    <t xml:space="preserve">           Coefficient of Variation =</t>
  </si>
  <si>
    <t>INPUT DATA:</t>
  </si>
  <si>
    <t>KEY OUTPUT:</t>
  </si>
  <si>
    <t>CASE 20</t>
  </si>
  <si>
    <t xml:space="preserve">    by FACHE</t>
  </si>
  <si>
    <t>Bldg / equip salvage value</t>
  </si>
  <si>
    <t>Building / Equip salvage value</t>
  </si>
  <si>
    <t>Building / Equip SV tax</t>
  </si>
  <si>
    <t>Labor market study costs</t>
  </si>
  <si>
    <t>Unexpensed dev.  costs</t>
  </si>
  <si>
    <t xml:space="preserve">                                     Staged Entry Analysis</t>
  </si>
  <si>
    <t>input data for two stages of a project.  Note that the model extends to Column K.</t>
  </si>
  <si>
    <t>This case is designed to give further insight into the capital budgeting decision process.  It</t>
  </si>
  <si>
    <t>Note that the model contains a second sheet to help with the risk calculations.  Here, users</t>
  </si>
  <si>
    <t xml:space="preserve">                       AMERICAN REHABILITATION CENTERS</t>
  </si>
  <si>
    <t>The model consists of a complete base case analysis--no changes need to be made</t>
  </si>
  <si>
    <t>Risk adj for project risk</t>
  </si>
  <si>
    <t>Project cost of capital =</t>
  </si>
  <si>
    <t>However, students must create their own graphics (charts) as needed to present their results.</t>
  </si>
  <si>
    <t xml:space="preserve">                   Student Version</t>
  </si>
  <si>
    <t>Copyright 2010</t>
  </si>
  <si>
    <t>8/24/09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</si>
</sst>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  <numFmt numFmtId="167" formatCode="&quot;$&quot;#,##0.0_);\(&quot;$&quot;#,##0.0\)"/>
    <numFmt numFmtId="168" formatCode="&quot;$&quot;#,##0"/>
    <numFmt numFmtId="169" formatCode="0.0000000000000000%"/>
    <numFmt numFmtId="170" formatCode="#,##0.0_);\(#,##0.0\)"/>
    <numFmt numFmtId="171" formatCode="&quot;$&quot;#,##0;[Red]&quot;$&quot;#,##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2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 applyProtection="1">
      <alignment/>
      <protection locked="0"/>
    </xf>
    <xf numFmtId="0" fontId="4" fillId="2" borderId="1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  <xf numFmtId="5" fontId="4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37" fontId="4" fillId="2" borderId="11" xfId="0" applyNumberFormat="1" applyFont="1" applyBorder="1" applyAlignment="1">
      <alignment/>
    </xf>
    <xf numFmtId="5" fontId="4" fillId="2" borderId="12" xfId="0" applyNumberFormat="1" applyFont="1" applyBorder="1" applyAlignment="1">
      <alignment/>
    </xf>
    <xf numFmtId="7" fontId="4" fillId="2" borderId="0" xfId="0" applyNumberFormat="1" applyFont="1" applyAlignment="1">
      <alignment/>
    </xf>
    <xf numFmtId="39" fontId="4" fillId="2" borderId="0" xfId="0" applyNumberFormat="1" applyFont="1" applyAlignment="1">
      <alignment/>
    </xf>
    <xf numFmtId="0" fontId="4" fillId="2" borderId="11" xfId="0" applyNumberFormat="1" applyFont="1" applyBorder="1" applyAlignment="1">
      <alignment/>
    </xf>
    <xf numFmtId="39" fontId="4" fillId="2" borderId="11" xfId="0" applyNumberFormat="1" applyFont="1" applyBorder="1" applyAlignment="1">
      <alignment/>
    </xf>
    <xf numFmtId="165" fontId="4" fillId="2" borderId="0" xfId="0" applyNumberFormat="1" applyFont="1" applyAlignment="1">
      <alignment/>
    </xf>
    <xf numFmtId="0" fontId="4" fillId="2" borderId="10" xfId="0" applyNumberFormat="1" applyFont="1" applyBorder="1" applyAlignment="1" applyProtection="1">
      <alignment horizontal="center"/>
      <protection locked="0"/>
    </xf>
    <xf numFmtId="0" fontId="4" fillId="2" borderId="0" xfId="0" applyNumberFormat="1" applyFont="1" applyAlignment="1">
      <alignment horizontal="right"/>
    </xf>
    <xf numFmtId="164" fontId="4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 applyProtection="1">
      <alignment/>
      <protection locked="0"/>
    </xf>
    <xf numFmtId="39" fontId="4" fillId="2" borderId="10" xfId="0" applyNumberFormat="1" applyFont="1" applyBorder="1" applyAlignment="1">
      <alignment/>
    </xf>
    <xf numFmtId="5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>
      <alignment/>
    </xf>
    <xf numFmtId="0" fontId="4" fillId="2" borderId="13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0" fontId="8" fillId="2" borderId="0" xfId="0" applyNumberFormat="1" applyFont="1" applyAlignment="1">
      <alignment/>
    </xf>
    <xf numFmtId="165" fontId="8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/>
    </xf>
    <xf numFmtId="37" fontId="8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 applyProtection="1">
      <alignment horizontal="right"/>
      <protection locked="0"/>
    </xf>
    <xf numFmtId="168" fontId="8" fillId="2" borderId="0" xfId="0" applyNumberFormat="1" applyFont="1" applyAlignment="1">
      <alignment/>
    </xf>
    <xf numFmtId="165" fontId="8" fillId="2" borderId="0" xfId="0" applyNumberFormat="1" applyFont="1" applyAlignment="1">
      <alignment/>
    </xf>
    <xf numFmtId="0" fontId="9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 applyProtection="1">
      <alignment/>
      <protection locked="0"/>
    </xf>
    <xf numFmtId="0" fontId="11" fillId="2" borderId="0" xfId="0" applyNumberFormat="1" applyFont="1" applyAlignment="1" applyProtection="1">
      <alignment horizontal="left"/>
      <protection locked="0"/>
    </xf>
    <xf numFmtId="0" fontId="11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 horizontal="left"/>
    </xf>
    <xf numFmtId="37" fontId="4" fillId="2" borderId="10" xfId="0" applyNumberFormat="1" applyFont="1" applyBorder="1" applyAlignment="1" applyProtection="1">
      <alignment horizontal="center"/>
      <protection locked="0"/>
    </xf>
    <xf numFmtId="6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13" fillId="2" borderId="0" xfId="0" applyNumberFormat="1" applyFont="1" applyAlignment="1">
      <alignment/>
    </xf>
    <xf numFmtId="165" fontId="4" fillId="2" borderId="14" xfId="0" applyNumberFormat="1" applyFont="1" applyBorder="1" applyAlignment="1">
      <alignment/>
    </xf>
    <xf numFmtId="165" fontId="8" fillId="2" borderId="10" xfId="0" applyNumberFormat="1" applyFont="1" applyBorder="1" applyAlignment="1">
      <alignment/>
    </xf>
    <xf numFmtId="5" fontId="8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70" fontId="4" fillId="2" borderId="0" xfId="0" applyNumberFormat="1" applyFont="1" applyAlignment="1">
      <alignment/>
    </xf>
    <xf numFmtId="0" fontId="7" fillId="2" borderId="0" xfId="0" applyNumberFormat="1" applyFont="1" applyAlignment="1">
      <alignment horizontal="right"/>
    </xf>
    <xf numFmtId="0" fontId="11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5546875" defaultRowHeight="15"/>
  <cols>
    <col min="1" max="1" width="8.77734375" style="0" customWidth="1"/>
    <col min="2" max="4" width="11.77734375" style="0" customWidth="1"/>
    <col min="5" max="5" width="12.10546875" style="0" customWidth="1"/>
    <col min="6" max="6" width="11.4453125" style="0" customWidth="1"/>
    <col min="7" max="7" width="11.77734375" style="0" customWidth="1"/>
    <col min="8" max="11" width="11.21484375" style="0" customWidth="1"/>
    <col min="12" max="15" width="12.77734375" style="0" customWidth="1"/>
  </cols>
  <sheetData>
    <row r="1" spans="1:11" ht="15">
      <c r="A1" s="39" t="s">
        <v>146</v>
      </c>
      <c r="B1" s="39"/>
      <c r="C1" s="39" t="s">
        <v>162</v>
      </c>
      <c r="D1" s="39"/>
      <c r="E1" s="39"/>
      <c r="G1" s="40" t="s">
        <v>163</v>
      </c>
      <c r="H1" s="2"/>
      <c r="I1" s="2"/>
      <c r="J1" s="2"/>
      <c r="K1" s="2"/>
    </row>
    <row r="2" spans="1:11" ht="15">
      <c r="A2" s="54" t="s">
        <v>164</v>
      </c>
      <c r="B2" s="41"/>
      <c r="C2" s="41"/>
      <c r="D2" s="41"/>
      <c r="E2" s="41"/>
      <c r="G2" s="41" t="s">
        <v>147</v>
      </c>
      <c r="H2" s="2"/>
      <c r="I2" s="2"/>
      <c r="J2" s="2"/>
      <c r="K2" s="2"/>
    </row>
    <row r="3" spans="1:11" ht="15">
      <c r="A3" s="41"/>
      <c r="B3" s="39" t="s">
        <v>157</v>
      </c>
      <c r="C3" s="41"/>
      <c r="D3" s="42"/>
      <c r="E3" s="41"/>
      <c r="F3" s="41"/>
      <c r="G3" s="26"/>
      <c r="H3" s="2"/>
      <c r="I3" s="2"/>
      <c r="J3" s="2"/>
      <c r="K3" s="2"/>
    </row>
    <row r="4" spans="1:11" ht="15">
      <c r="A4" s="41"/>
      <c r="B4" s="39" t="s">
        <v>153</v>
      </c>
      <c r="C4" s="41"/>
      <c r="D4" s="42"/>
      <c r="E4" s="41"/>
      <c r="F4" s="41"/>
      <c r="G4" s="26"/>
      <c r="H4" s="2"/>
      <c r="I4" s="2"/>
      <c r="J4" s="2"/>
      <c r="K4" s="2"/>
    </row>
    <row r="5" spans="1:11" ht="15">
      <c r="A5" s="42"/>
      <c r="B5" s="42"/>
      <c r="C5" s="42"/>
      <c r="D5" s="42"/>
      <c r="E5" s="42"/>
      <c r="F5" s="42"/>
      <c r="G5" s="2"/>
      <c r="H5" s="2"/>
      <c r="I5" s="2"/>
      <c r="J5" s="2"/>
      <c r="K5" s="2"/>
    </row>
    <row r="6" spans="1:11" ht="15">
      <c r="A6" s="42" t="s">
        <v>155</v>
      </c>
      <c r="B6" s="42"/>
      <c r="C6" s="42"/>
      <c r="D6" s="42"/>
      <c r="E6" s="42"/>
      <c r="F6" s="42"/>
      <c r="G6" s="2"/>
      <c r="H6" s="2"/>
      <c r="I6" s="2"/>
      <c r="J6" s="2"/>
      <c r="K6" s="2"/>
    </row>
    <row r="7" spans="1:11" ht="15">
      <c r="A7" s="42" t="s">
        <v>0</v>
      </c>
      <c r="B7" s="42"/>
      <c r="C7" s="42"/>
      <c r="D7" s="42"/>
      <c r="E7" s="42"/>
      <c r="F7" s="42"/>
      <c r="G7" s="2"/>
      <c r="H7" s="2"/>
      <c r="I7" s="2"/>
      <c r="J7" s="2"/>
      <c r="K7" s="2"/>
    </row>
    <row r="8" spans="1:11" ht="15">
      <c r="A8" s="42" t="s">
        <v>1</v>
      </c>
      <c r="B8" s="42"/>
      <c r="C8" s="42"/>
      <c r="D8" s="42"/>
      <c r="E8" s="42"/>
      <c r="F8" s="42"/>
      <c r="G8" s="2"/>
      <c r="H8" s="2"/>
      <c r="I8" s="2"/>
      <c r="J8" s="2"/>
      <c r="K8" s="2"/>
    </row>
    <row r="9" spans="1:11" ht="15">
      <c r="A9" s="42"/>
      <c r="B9" s="42"/>
      <c r="C9" s="42"/>
      <c r="D9" s="42"/>
      <c r="E9" s="42"/>
      <c r="F9" s="42"/>
      <c r="G9" s="2"/>
      <c r="H9" s="2"/>
      <c r="I9" s="2"/>
      <c r="J9" s="2"/>
      <c r="K9" s="2"/>
    </row>
    <row r="10" spans="1:11" ht="15">
      <c r="A10" s="42" t="s">
        <v>2</v>
      </c>
      <c r="B10" s="42"/>
      <c r="C10" s="42"/>
      <c r="D10" s="42"/>
      <c r="E10" s="42"/>
      <c r="F10" s="42"/>
      <c r="G10" s="2"/>
      <c r="H10" s="2"/>
      <c r="I10" s="2"/>
      <c r="J10" s="2"/>
      <c r="K10" s="2"/>
    </row>
    <row r="11" spans="1:11" ht="15">
      <c r="A11" s="42" t="s">
        <v>154</v>
      </c>
      <c r="B11" s="42"/>
      <c r="C11" s="42"/>
      <c r="D11" s="42"/>
      <c r="E11" s="42"/>
      <c r="F11" s="42"/>
      <c r="G11" s="2"/>
      <c r="H11" s="2"/>
      <c r="I11" s="2"/>
      <c r="J11" s="2"/>
      <c r="K11" s="2"/>
    </row>
    <row r="12" spans="1:11" ht="15">
      <c r="A12" s="42"/>
      <c r="B12" s="42"/>
      <c r="C12" s="42"/>
      <c r="D12" s="42"/>
      <c r="E12" s="42"/>
      <c r="F12" s="42"/>
      <c r="G12" s="2"/>
      <c r="H12" s="2"/>
      <c r="I12" s="2"/>
      <c r="J12" s="2"/>
      <c r="K12" s="2"/>
    </row>
    <row r="13" spans="1:11" ht="15">
      <c r="A13" s="42" t="s">
        <v>158</v>
      </c>
      <c r="B13" s="42"/>
      <c r="C13" s="42"/>
      <c r="D13" s="42"/>
      <c r="E13" s="42"/>
      <c r="F13" s="42"/>
      <c r="G13" s="2"/>
      <c r="H13" s="2"/>
      <c r="I13" s="2"/>
      <c r="J13" s="2"/>
      <c r="K13" s="2"/>
    </row>
    <row r="14" spans="1:11" ht="15">
      <c r="A14" s="42" t="s">
        <v>96</v>
      </c>
      <c r="B14" s="42"/>
      <c r="C14" s="42"/>
      <c r="D14" s="42"/>
      <c r="E14" s="42"/>
      <c r="F14" s="42"/>
      <c r="G14" s="2"/>
      <c r="H14" s="2"/>
      <c r="I14" s="2"/>
      <c r="J14" s="2"/>
      <c r="K14" s="2"/>
    </row>
    <row r="15" spans="1:11" ht="15">
      <c r="A15" s="42" t="s">
        <v>97</v>
      </c>
      <c r="B15" s="42"/>
      <c r="C15" s="42"/>
      <c r="D15" s="42"/>
      <c r="E15" s="42"/>
      <c r="F15" s="42"/>
      <c r="G15" s="2"/>
      <c r="H15" s="2"/>
      <c r="I15" s="2"/>
      <c r="J15" s="2"/>
      <c r="K15" s="2"/>
    </row>
    <row r="16" spans="1:11" ht="15.75">
      <c r="A16" s="43" t="s">
        <v>110</v>
      </c>
      <c r="B16" s="42"/>
      <c r="C16" s="42"/>
      <c r="D16" s="42"/>
      <c r="E16" s="42"/>
      <c r="F16" s="42"/>
      <c r="G16" s="2"/>
      <c r="H16" s="2"/>
      <c r="I16" s="2"/>
      <c r="J16" s="2"/>
      <c r="K16" s="2"/>
    </row>
    <row r="17" spans="1:11" ht="15">
      <c r="A17" s="42" t="s">
        <v>68</v>
      </c>
      <c r="B17" s="42"/>
      <c r="C17" s="42"/>
      <c r="D17" s="42"/>
      <c r="E17" s="42"/>
      <c r="F17" s="42"/>
      <c r="G17" s="2"/>
      <c r="H17" s="2"/>
      <c r="I17" s="2"/>
      <c r="J17" s="2"/>
      <c r="K17" s="2"/>
    </row>
    <row r="18" spans="1:11" ht="15">
      <c r="A18" s="42" t="s">
        <v>161</v>
      </c>
      <c r="B18" s="42"/>
      <c r="C18" s="42"/>
      <c r="D18" s="42"/>
      <c r="E18" s="42"/>
      <c r="F18" s="42"/>
      <c r="G18" s="2"/>
      <c r="H18" s="2"/>
      <c r="I18" s="2"/>
      <c r="J18" s="2"/>
      <c r="K18" s="2"/>
    </row>
    <row r="19" spans="1:11" ht="15">
      <c r="A19" s="42"/>
      <c r="B19" s="42"/>
      <c r="C19" s="42"/>
      <c r="D19" s="42"/>
      <c r="E19" s="42"/>
      <c r="F19" s="42"/>
      <c r="G19" s="2"/>
      <c r="H19" s="2"/>
      <c r="I19" s="2"/>
      <c r="J19" s="2"/>
      <c r="K19" s="2"/>
    </row>
    <row r="20" spans="1:11" ht="15">
      <c r="A20" s="42" t="s">
        <v>156</v>
      </c>
      <c r="B20" s="42"/>
      <c r="C20" s="42"/>
      <c r="D20" s="42"/>
      <c r="E20" s="42"/>
      <c r="F20" s="42"/>
      <c r="G20" s="2"/>
      <c r="H20" s="2"/>
      <c r="I20" s="2"/>
      <c r="J20" s="2"/>
      <c r="K20" s="2"/>
    </row>
    <row r="21" spans="1:11" ht="15">
      <c r="A21" s="42" t="s">
        <v>134</v>
      </c>
      <c r="B21" s="42"/>
      <c r="C21" s="42"/>
      <c r="D21" s="42"/>
      <c r="E21" s="42"/>
      <c r="F21" s="42"/>
      <c r="G21" s="2"/>
      <c r="H21" s="2"/>
      <c r="I21" s="2"/>
      <c r="J21" s="2"/>
      <c r="K21" s="2"/>
    </row>
    <row r="22" spans="1:11" ht="15">
      <c r="A22" s="42" t="s">
        <v>135</v>
      </c>
      <c r="B22" s="42"/>
      <c r="C22" s="42"/>
      <c r="D22" s="42"/>
      <c r="E22" s="42"/>
      <c r="F22" s="42"/>
      <c r="G22" s="2"/>
      <c r="H22" s="2"/>
      <c r="I22" s="2"/>
      <c r="J22" s="2"/>
      <c r="K22" s="2"/>
    </row>
    <row r="23" spans="1:11" ht="15.75" thickBot="1">
      <c r="A23" s="27"/>
      <c r="B23" s="27"/>
      <c r="C23" s="27"/>
      <c r="D23" s="27"/>
      <c r="E23" s="27"/>
      <c r="F23" s="27"/>
      <c r="G23" s="27"/>
      <c r="H23" s="19"/>
      <c r="I23" s="19"/>
      <c r="J23" s="19"/>
      <c r="K23" s="19"/>
    </row>
    <row r="24" spans="1:11" ht="15.7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25" t="s">
        <v>3</v>
      </c>
      <c r="B25" s="2"/>
      <c r="C25" s="2"/>
      <c r="D25" s="25" t="s">
        <v>4</v>
      </c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18" t="s">
        <v>5</v>
      </c>
      <c r="B27" s="2"/>
      <c r="C27" s="2"/>
      <c r="D27" s="18" t="s">
        <v>6</v>
      </c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36" t="s">
        <v>72</v>
      </c>
      <c r="B29" s="2"/>
      <c r="C29" s="2"/>
      <c r="D29" s="2"/>
      <c r="E29" s="31" t="s">
        <v>91</v>
      </c>
      <c r="F29" s="31" t="s">
        <v>92</v>
      </c>
      <c r="G29" s="2"/>
      <c r="H29" s="2"/>
      <c r="I29" s="2"/>
      <c r="J29" s="2"/>
      <c r="K29" s="2"/>
    </row>
    <row r="30" spans="1:11" ht="15">
      <c r="A30" s="2"/>
      <c r="B30" s="2"/>
      <c r="C30" s="2"/>
      <c r="D30" s="16" t="s">
        <v>7</v>
      </c>
      <c r="E30" s="6">
        <f>C144</f>
        <v>0</v>
      </c>
      <c r="F30" s="6">
        <f>C194</f>
        <v>0</v>
      </c>
      <c r="G30" s="2"/>
      <c r="H30" s="2"/>
      <c r="I30" s="2"/>
      <c r="J30" s="2"/>
      <c r="K30" s="2"/>
    </row>
    <row r="31" spans="1:11" ht="15">
      <c r="A31" s="2" t="s">
        <v>151</v>
      </c>
      <c r="B31" s="2"/>
      <c r="C31" s="28">
        <v>0</v>
      </c>
      <c r="D31" s="16" t="s">
        <v>8</v>
      </c>
      <c r="E31" s="14" t="e">
        <f>C145</f>
        <v>#NUM!</v>
      </c>
      <c r="F31" s="14" t="e">
        <f>C195</f>
        <v>#NUM!</v>
      </c>
      <c r="G31" s="2"/>
      <c r="H31" s="2"/>
      <c r="I31" s="2"/>
      <c r="J31" s="2"/>
      <c r="K31" s="2"/>
    </row>
    <row r="32" spans="1:11" ht="15">
      <c r="A32" s="2" t="s">
        <v>77</v>
      </c>
      <c r="B32" s="2"/>
      <c r="C32" s="28">
        <v>0</v>
      </c>
      <c r="D32" s="16" t="s">
        <v>9</v>
      </c>
      <c r="E32" s="14" t="e">
        <f>C146</f>
        <v>#NUM!</v>
      </c>
      <c r="F32" s="14" t="e">
        <f>C196</f>
        <v>#NUM!</v>
      </c>
      <c r="G32" s="2"/>
      <c r="H32" s="2"/>
      <c r="I32" s="2"/>
      <c r="J32" s="2"/>
      <c r="K32" s="2"/>
    </row>
    <row r="33" spans="1:11" ht="15">
      <c r="A33" s="2" t="s">
        <v>79</v>
      </c>
      <c r="B33" s="2"/>
      <c r="C33" s="28">
        <v>0</v>
      </c>
      <c r="D33" s="16" t="s">
        <v>10</v>
      </c>
      <c r="E33" s="17">
        <f>C147</f>
        <v>0</v>
      </c>
      <c r="F33" s="17">
        <f>C197</f>
        <v>0</v>
      </c>
      <c r="G33" s="2"/>
      <c r="H33" s="2"/>
      <c r="I33" s="2"/>
      <c r="J33" s="2"/>
      <c r="K33" s="2"/>
    </row>
    <row r="34" spans="1:11" ht="15">
      <c r="A34" s="2" t="s">
        <v>87</v>
      </c>
      <c r="B34" s="2"/>
      <c r="C34" s="28">
        <v>0</v>
      </c>
      <c r="D34" s="2" t="s">
        <v>90</v>
      </c>
      <c r="E34" s="17">
        <f>C148</f>
        <v>99.99</v>
      </c>
      <c r="F34" s="17">
        <f>C198</f>
        <v>99.99</v>
      </c>
      <c r="G34" s="2"/>
      <c r="H34" s="2"/>
      <c r="I34" s="2"/>
      <c r="J34" s="2"/>
      <c r="K34" s="2"/>
    </row>
    <row r="35" spans="1:11" ht="15">
      <c r="A35" s="2" t="s">
        <v>148</v>
      </c>
      <c r="B35" s="2"/>
      <c r="C35" s="28">
        <v>0</v>
      </c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9"/>
      <c r="D36" s="38" t="s">
        <v>133</v>
      </c>
      <c r="E36" s="2"/>
      <c r="F36" s="2"/>
      <c r="G36" s="2"/>
      <c r="H36" s="2"/>
      <c r="I36" s="2"/>
      <c r="J36" s="2"/>
      <c r="K36" s="2"/>
    </row>
    <row r="37" spans="1:11" ht="15">
      <c r="A37" s="36" t="s">
        <v>102</v>
      </c>
      <c r="B37" s="2"/>
      <c r="C37" s="29"/>
      <c r="D37" s="2" t="s">
        <v>115</v>
      </c>
      <c r="E37" s="2"/>
      <c r="F37" s="6">
        <f>C60*E30+C61*F30</f>
        <v>0</v>
      </c>
      <c r="G37" s="2"/>
      <c r="H37" s="2"/>
      <c r="I37" s="2"/>
      <c r="J37" s="2"/>
      <c r="K37" s="2"/>
    </row>
    <row r="38" spans="1:11" ht="15">
      <c r="A38" s="2"/>
      <c r="B38" s="2"/>
      <c r="C38" s="29"/>
      <c r="D38" s="2" t="s">
        <v>116</v>
      </c>
      <c r="E38" s="2"/>
      <c r="F38" s="14" t="e">
        <f>C60*E31+C61*F31</f>
        <v>#NUM!</v>
      </c>
      <c r="G38" s="2"/>
      <c r="H38" s="2"/>
      <c r="I38" s="2"/>
      <c r="J38" s="2"/>
      <c r="K38" s="2"/>
    </row>
    <row r="39" spans="1:11" ht="15">
      <c r="A39" s="2" t="s">
        <v>14</v>
      </c>
      <c r="B39" s="2"/>
      <c r="C39" s="30">
        <v>0</v>
      </c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15</v>
      </c>
      <c r="B40" s="2"/>
      <c r="C40" s="28">
        <v>0</v>
      </c>
      <c r="D40" s="18" t="s">
        <v>11</v>
      </c>
      <c r="E40" s="2"/>
      <c r="F40" s="2"/>
      <c r="G40" s="2"/>
      <c r="H40" s="2"/>
      <c r="I40" s="2"/>
      <c r="J40" s="2"/>
      <c r="K40" s="2"/>
    </row>
    <row r="41" spans="1:11" ht="15">
      <c r="A41" s="2" t="s">
        <v>76</v>
      </c>
      <c r="B41" s="2"/>
      <c r="C41" s="30">
        <v>0</v>
      </c>
      <c r="D41" s="2"/>
      <c r="E41" s="15" t="s">
        <v>12</v>
      </c>
      <c r="F41" s="15" t="s">
        <v>13</v>
      </c>
      <c r="G41" s="15" t="s">
        <v>16</v>
      </c>
      <c r="H41" s="2"/>
      <c r="I41" s="2"/>
      <c r="J41" s="2"/>
      <c r="K41" s="2"/>
    </row>
    <row r="42" spans="1:11" ht="15">
      <c r="A42" s="2"/>
      <c r="B42" s="2"/>
      <c r="C42" s="2"/>
      <c r="D42" s="2" t="s">
        <v>95</v>
      </c>
      <c r="E42" s="6">
        <f>C221</f>
        <v>0</v>
      </c>
      <c r="F42" s="6">
        <f>C242</f>
        <v>0</v>
      </c>
      <c r="G42" s="6">
        <f>C263</f>
        <v>0</v>
      </c>
      <c r="H42" s="2"/>
      <c r="I42" s="2"/>
      <c r="J42" s="2"/>
      <c r="K42" s="2"/>
    </row>
    <row r="43" spans="1:11" ht="15">
      <c r="A43" s="36" t="s">
        <v>73</v>
      </c>
      <c r="B43" s="2"/>
      <c r="C43" s="29"/>
      <c r="D43" s="16" t="s">
        <v>8</v>
      </c>
      <c r="E43" s="14" t="e">
        <f>C217</f>
        <v>#NUM!</v>
      </c>
      <c r="F43" s="14" t="e">
        <f>C238</f>
        <v>#NUM!</v>
      </c>
      <c r="G43" s="14" t="e">
        <f>C259</f>
        <v>#NUM!</v>
      </c>
      <c r="H43" s="2"/>
      <c r="I43" s="2"/>
      <c r="J43" s="2"/>
      <c r="K43" s="2"/>
    </row>
    <row r="44" spans="1:11" ht="15">
      <c r="A44" s="2"/>
      <c r="B44" s="2"/>
      <c r="C44" s="29"/>
      <c r="D44" s="16" t="s">
        <v>9</v>
      </c>
      <c r="E44" s="14" t="e">
        <f>C218</f>
        <v>#NUM!</v>
      </c>
      <c r="F44" s="14" t="e">
        <f>C239</f>
        <v>#NUM!</v>
      </c>
      <c r="G44" s="14" t="e">
        <f>C260</f>
        <v>#NUM!</v>
      </c>
      <c r="H44" s="2"/>
      <c r="I44" s="2"/>
      <c r="J44" s="2"/>
      <c r="K44" s="2"/>
    </row>
    <row r="45" spans="1:11" ht="15">
      <c r="A45" s="38" t="s">
        <v>100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88</v>
      </c>
      <c r="B46" s="2"/>
      <c r="C46" s="28">
        <v>0</v>
      </c>
      <c r="D46" s="38" t="s">
        <v>123</v>
      </c>
      <c r="E46" s="2"/>
      <c r="F46" s="2"/>
      <c r="G46" s="2"/>
      <c r="H46" s="2"/>
      <c r="I46" s="2"/>
      <c r="J46" s="2"/>
      <c r="K46" s="2"/>
    </row>
    <row r="47" spans="1:11" ht="15">
      <c r="A47" s="2" t="s">
        <v>89</v>
      </c>
      <c r="B47" s="2"/>
      <c r="C47" s="30">
        <v>0</v>
      </c>
      <c r="D47" s="2"/>
      <c r="E47" s="2" t="s">
        <v>129</v>
      </c>
      <c r="F47" s="2"/>
      <c r="G47" s="6">
        <f>C82*E42+C81*F42+C80*G42</f>
        <v>0</v>
      </c>
      <c r="H47" s="2"/>
      <c r="I47" s="2"/>
      <c r="J47" s="2"/>
      <c r="K47" s="2"/>
    </row>
    <row r="48" spans="1:11" ht="15">
      <c r="A48" s="2"/>
      <c r="B48" s="2"/>
      <c r="C48" s="30"/>
      <c r="D48" s="2"/>
      <c r="E48" s="2" t="s">
        <v>130</v>
      </c>
      <c r="F48" s="2"/>
      <c r="G48" s="6">
        <f>D82*E42+D81*F42+D80*G42</f>
        <v>0</v>
      </c>
      <c r="H48" s="2"/>
      <c r="I48" s="2"/>
      <c r="J48" s="2"/>
      <c r="K48" s="2"/>
    </row>
    <row r="49" spans="1:11" ht="15">
      <c r="A49" s="38" t="s">
        <v>101</v>
      </c>
      <c r="B49" s="2"/>
      <c r="C49" s="30"/>
      <c r="D49" s="2"/>
      <c r="E49" s="2" t="s">
        <v>131</v>
      </c>
      <c r="F49" s="2"/>
      <c r="G49" s="6">
        <f>C60*G47+C61*G48</f>
        <v>0</v>
      </c>
      <c r="H49" s="2"/>
      <c r="I49" s="2"/>
      <c r="J49" s="2"/>
      <c r="K49" s="2"/>
    </row>
    <row r="50" spans="1:11" ht="15">
      <c r="A50" s="2" t="s">
        <v>88</v>
      </c>
      <c r="B50" s="2"/>
      <c r="C50" s="34">
        <v>0</v>
      </c>
      <c r="D50" s="2"/>
      <c r="E50" s="2"/>
      <c r="F50" s="2"/>
      <c r="G50" s="2"/>
      <c r="H50" s="2"/>
      <c r="I50" s="2"/>
      <c r="J50" s="2"/>
      <c r="K50" s="2"/>
    </row>
    <row r="51" spans="1:11" ht="15">
      <c r="A51" s="2" t="s">
        <v>89</v>
      </c>
      <c r="B51" s="2"/>
      <c r="C51" s="35">
        <v>0</v>
      </c>
      <c r="D51" s="18" t="s">
        <v>17</v>
      </c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36" t="s">
        <v>18</v>
      </c>
      <c r="B53" s="2"/>
      <c r="C53" s="29"/>
      <c r="D53" s="38" t="s">
        <v>93</v>
      </c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9"/>
      <c r="D54" s="2"/>
      <c r="E54" s="2" t="s">
        <v>106</v>
      </c>
      <c r="F54" s="2"/>
      <c r="G54" s="6">
        <f>E30+G42</f>
        <v>0</v>
      </c>
      <c r="H54" s="2"/>
      <c r="I54" s="2"/>
      <c r="J54" s="2"/>
      <c r="K54" s="2"/>
    </row>
    <row r="55" spans="1:11" ht="15">
      <c r="A55" s="2" t="s">
        <v>152</v>
      </c>
      <c r="B55" s="2"/>
      <c r="C55" s="28">
        <v>0</v>
      </c>
      <c r="D55" s="2"/>
      <c r="E55" s="2" t="s">
        <v>107</v>
      </c>
      <c r="F55" s="2"/>
      <c r="G55" s="6">
        <f>E30+F42</f>
        <v>0</v>
      </c>
      <c r="H55" s="2"/>
      <c r="I55" s="2"/>
      <c r="J55" s="2"/>
      <c r="K55" s="2"/>
    </row>
    <row r="56" spans="1:11" ht="15">
      <c r="A56" s="2" t="s">
        <v>19</v>
      </c>
      <c r="B56" s="2"/>
      <c r="C56" s="30">
        <v>0</v>
      </c>
      <c r="D56" s="2"/>
      <c r="E56" s="2" t="s">
        <v>108</v>
      </c>
      <c r="F56" s="2"/>
      <c r="G56" s="6">
        <f>E30+E42</f>
        <v>0</v>
      </c>
      <c r="H56" s="2"/>
      <c r="I56" s="2"/>
      <c r="J56" s="2"/>
      <c r="K56" s="2"/>
    </row>
    <row r="57" spans="1:11" ht="15">
      <c r="A57" s="2" t="s">
        <v>109</v>
      </c>
      <c r="B57" s="2"/>
      <c r="C57" s="30">
        <v>0</v>
      </c>
      <c r="D57" s="2"/>
      <c r="E57" s="2"/>
      <c r="F57" s="2"/>
      <c r="G57" s="2"/>
      <c r="H57" s="2"/>
      <c r="I57" s="2"/>
      <c r="J57" s="2"/>
      <c r="K57" s="2"/>
    </row>
    <row r="58" spans="1:11" ht="15">
      <c r="A58" s="2" t="s">
        <v>159</v>
      </c>
      <c r="B58" s="2"/>
      <c r="C58" s="30">
        <v>0</v>
      </c>
      <c r="D58" s="38" t="s">
        <v>94</v>
      </c>
      <c r="E58" s="2"/>
      <c r="F58" s="2"/>
      <c r="G58" s="2"/>
      <c r="H58" s="2"/>
      <c r="I58" s="2"/>
      <c r="J58" s="2"/>
      <c r="K58" s="2"/>
    </row>
    <row r="59" spans="1:11" ht="15">
      <c r="A59" s="2" t="s">
        <v>111</v>
      </c>
      <c r="B59" s="2"/>
      <c r="C59" s="30"/>
      <c r="D59" s="2"/>
      <c r="E59" s="2" t="s">
        <v>106</v>
      </c>
      <c r="F59" s="2"/>
      <c r="G59" s="6">
        <f>F30+G42</f>
        <v>0</v>
      </c>
      <c r="H59" s="2"/>
      <c r="I59" s="2"/>
      <c r="J59" s="2"/>
      <c r="K59" s="2"/>
    </row>
    <row r="60" spans="1:11" ht="15">
      <c r="A60" s="1" t="s">
        <v>112</v>
      </c>
      <c r="B60" s="2"/>
      <c r="C60" s="30">
        <v>0</v>
      </c>
      <c r="D60" s="2"/>
      <c r="E60" s="2" t="s">
        <v>107</v>
      </c>
      <c r="F60" s="2"/>
      <c r="G60" s="6">
        <f>F30+F42</f>
        <v>0</v>
      </c>
      <c r="H60" s="2"/>
      <c r="I60" s="2"/>
      <c r="J60" s="2"/>
      <c r="K60" s="2"/>
    </row>
    <row r="61" spans="1:11" ht="15">
      <c r="A61" s="2" t="s">
        <v>113</v>
      </c>
      <c r="B61" s="2"/>
      <c r="C61" s="30">
        <v>0</v>
      </c>
      <c r="D61" s="2"/>
      <c r="E61" s="2" t="s">
        <v>108</v>
      </c>
      <c r="F61" s="2"/>
      <c r="G61" s="6">
        <f>F30+E42</f>
        <v>0</v>
      </c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18" t="s">
        <v>20</v>
      </c>
      <c r="B63" s="2"/>
      <c r="C63" s="2"/>
      <c r="D63" s="38" t="s">
        <v>123</v>
      </c>
      <c r="E63" s="2"/>
      <c r="F63" s="2"/>
      <c r="G63" s="6">
        <f>C60*C80*G54+C60*C81*G55+C60*C82*G56+C61*D80*G59+C61*D81*G60+C61*D82*G61</f>
        <v>0</v>
      </c>
      <c r="H63" s="2"/>
      <c r="I63" s="2"/>
      <c r="J63" s="2"/>
      <c r="K63" s="2"/>
    </row>
    <row r="64" spans="1:11" ht="15">
      <c r="A64" s="18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36" t="s">
        <v>117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12" t="s">
        <v>99</v>
      </c>
      <c r="D66" s="12"/>
      <c r="E66" s="12"/>
      <c r="F66" s="2"/>
      <c r="G66" s="2"/>
      <c r="H66" s="2"/>
      <c r="I66" s="2"/>
      <c r="J66" s="2"/>
      <c r="K66" s="2"/>
    </row>
    <row r="67" spans="1:11" ht="15">
      <c r="A67" s="3" t="s">
        <v>98</v>
      </c>
      <c r="B67" s="1"/>
      <c r="C67" s="31" t="s">
        <v>103</v>
      </c>
      <c r="D67" s="31" t="s">
        <v>104</v>
      </c>
      <c r="E67" s="31" t="s">
        <v>105</v>
      </c>
      <c r="F67" s="1"/>
      <c r="G67" s="1"/>
      <c r="H67" s="2"/>
      <c r="I67" s="2"/>
      <c r="J67" s="2"/>
      <c r="K67" s="2"/>
    </row>
    <row r="68" spans="1:11" ht="15">
      <c r="A68" s="5" t="s">
        <v>21</v>
      </c>
      <c r="B68" s="6"/>
      <c r="C68" s="28">
        <v>0</v>
      </c>
      <c r="D68" s="28">
        <v>0</v>
      </c>
      <c r="E68" s="28">
        <v>0</v>
      </c>
      <c r="F68" s="7"/>
      <c r="G68" s="7"/>
      <c r="H68" s="2"/>
      <c r="I68" s="2"/>
      <c r="J68" s="2"/>
      <c r="K68" s="2"/>
    </row>
    <row r="69" spans="1:11" ht="15">
      <c r="A69" s="5" t="s">
        <v>22</v>
      </c>
      <c r="B69" s="7"/>
      <c r="C69" s="32">
        <v>0</v>
      </c>
      <c r="D69" s="32">
        <v>0</v>
      </c>
      <c r="E69" s="32">
        <v>0</v>
      </c>
      <c r="F69" s="7"/>
      <c r="G69" s="7"/>
      <c r="H69" s="2"/>
      <c r="I69" s="2"/>
      <c r="J69" s="2"/>
      <c r="K69" s="2"/>
    </row>
    <row r="70" spans="1:11" ht="15">
      <c r="A70" s="5" t="s">
        <v>23</v>
      </c>
      <c r="B70" s="7"/>
      <c r="C70" s="32">
        <v>0</v>
      </c>
      <c r="D70" s="32">
        <v>0</v>
      </c>
      <c r="E70" s="32">
        <v>0</v>
      </c>
      <c r="F70" s="7"/>
      <c r="G70" s="7"/>
      <c r="H70" s="2"/>
      <c r="I70" s="2"/>
      <c r="J70" s="2"/>
      <c r="K70" s="2"/>
    </row>
    <row r="71" spans="1:11" ht="15">
      <c r="A71" s="5" t="s">
        <v>24</v>
      </c>
      <c r="B71" s="7"/>
      <c r="C71" s="32">
        <v>0</v>
      </c>
      <c r="D71" s="32">
        <v>0</v>
      </c>
      <c r="E71" s="32">
        <v>0</v>
      </c>
      <c r="F71" s="7"/>
      <c r="G71" s="7"/>
      <c r="H71" s="2"/>
      <c r="I71" s="2"/>
      <c r="J71" s="2"/>
      <c r="K71" s="2"/>
    </row>
    <row r="72" spans="1:11" ht="15">
      <c r="A72" s="5" t="s">
        <v>25</v>
      </c>
      <c r="B72" s="7"/>
      <c r="C72" s="32">
        <v>0</v>
      </c>
      <c r="D72" s="32">
        <v>0</v>
      </c>
      <c r="E72" s="32">
        <v>0</v>
      </c>
      <c r="F72" s="7"/>
      <c r="G72" s="7"/>
      <c r="H72" s="2"/>
      <c r="I72" s="2"/>
      <c r="J72" s="2"/>
      <c r="K72" s="2"/>
    </row>
    <row r="73" spans="1:11" ht="15">
      <c r="A73" s="5" t="s">
        <v>26</v>
      </c>
      <c r="B73" s="7"/>
      <c r="C73" s="32">
        <v>0</v>
      </c>
      <c r="D73" s="32">
        <v>0</v>
      </c>
      <c r="E73" s="32">
        <v>0</v>
      </c>
      <c r="F73" s="7"/>
      <c r="G73" s="7"/>
      <c r="H73" s="2"/>
      <c r="I73" s="2"/>
      <c r="J73" s="2"/>
      <c r="K73" s="2"/>
    </row>
    <row r="74" spans="1:11" ht="15">
      <c r="A74" s="5" t="s">
        <v>27</v>
      </c>
      <c r="B74" s="2"/>
      <c r="C74" s="32">
        <v>0</v>
      </c>
      <c r="D74" s="32">
        <v>0</v>
      </c>
      <c r="E74" s="32">
        <v>0</v>
      </c>
      <c r="F74" s="7"/>
      <c r="G74" s="7"/>
      <c r="H74" s="2"/>
      <c r="I74" s="2"/>
      <c r="J74" s="2"/>
      <c r="K74" s="2"/>
    </row>
    <row r="75" spans="1:11" ht="15">
      <c r="A75" s="5"/>
      <c r="B75" s="2"/>
      <c r="C75" s="32"/>
      <c r="D75" s="32"/>
      <c r="E75" s="32"/>
      <c r="F75" s="7"/>
      <c r="G75" s="7"/>
      <c r="H75" s="2"/>
      <c r="I75" s="2"/>
      <c r="J75" s="2"/>
      <c r="K75" s="2"/>
    </row>
    <row r="76" spans="1:11" ht="15">
      <c r="A76" s="36" t="s">
        <v>18</v>
      </c>
      <c r="B76" s="2"/>
      <c r="C76" s="32"/>
      <c r="D76" s="32"/>
      <c r="E76" s="32"/>
      <c r="F76" s="7"/>
      <c r="G76" s="7"/>
      <c r="H76" s="2"/>
      <c r="I76" s="2"/>
      <c r="J76" s="2"/>
      <c r="K76" s="2"/>
    </row>
    <row r="77" spans="1:11" ht="15">
      <c r="A77" s="5"/>
      <c r="B77" s="2"/>
      <c r="C77" s="32"/>
      <c r="D77" s="32"/>
      <c r="E77" s="32"/>
      <c r="F77" s="7"/>
      <c r="G77" s="7"/>
      <c r="H77" s="2"/>
      <c r="I77" s="2"/>
      <c r="J77" s="2"/>
      <c r="K77" s="2"/>
    </row>
    <row r="78" spans="1:11" ht="15">
      <c r="A78" s="2" t="s">
        <v>111</v>
      </c>
      <c r="B78" s="2"/>
      <c r="C78" s="32"/>
      <c r="D78" s="32"/>
      <c r="E78" s="32"/>
      <c r="F78" s="7"/>
      <c r="G78" s="7"/>
      <c r="H78" s="2"/>
      <c r="I78" s="2"/>
      <c r="J78" s="2"/>
      <c r="K78" s="2"/>
    </row>
    <row r="79" spans="1:11" ht="15">
      <c r="A79" s="2"/>
      <c r="B79" s="2"/>
      <c r="C79" s="44" t="s">
        <v>121</v>
      </c>
      <c r="D79" s="44" t="s">
        <v>122</v>
      </c>
      <c r="E79" s="32"/>
      <c r="F79" s="7"/>
      <c r="G79" s="7"/>
      <c r="H79" s="2"/>
      <c r="I79" s="2"/>
      <c r="J79" s="2"/>
      <c r="K79" s="2"/>
    </row>
    <row r="80" spans="1:11" ht="15">
      <c r="A80" s="1" t="s">
        <v>118</v>
      </c>
      <c r="B80" s="2"/>
      <c r="C80" s="30">
        <v>0</v>
      </c>
      <c r="D80" s="30">
        <v>0</v>
      </c>
      <c r="E80" s="32"/>
      <c r="F80" s="7"/>
      <c r="G80" s="7"/>
      <c r="H80" s="2"/>
      <c r="I80" s="2"/>
      <c r="J80" s="2"/>
      <c r="K80" s="2"/>
    </row>
    <row r="81" spans="1:11" ht="15">
      <c r="A81" s="2" t="s">
        <v>119</v>
      </c>
      <c r="B81" s="2"/>
      <c r="C81" s="30">
        <v>0</v>
      </c>
      <c r="D81" s="30">
        <v>0</v>
      </c>
      <c r="E81" s="32"/>
      <c r="F81" s="7"/>
      <c r="G81" s="7"/>
      <c r="H81" s="2"/>
      <c r="I81" s="2"/>
      <c r="J81" s="2"/>
      <c r="K81" s="2"/>
    </row>
    <row r="82" spans="1:11" ht="15">
      <c r="A82" s="2" t="s">
        <v>120</v>
      </c>
      <c r="B82" s="2"/>
      <c r="C82" s="30">
        <v>0</v>
      </c>
      <c r="D82" s="30">
        <v>0</v>
      </c>
      <c r="E82" s="32"/>
      <c r="F82" s="7"/>
      <c r="G82" s="7"/>
      <c r="H82" s="2"/>
      <c r="I82" s="2"/>
      <c r="J82" s="2"/>
      <c r="K82" s="2"/>
    </row>
    <row r="83" spans="1:11" ht="15.75" thickBo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.7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25" t="s">
        <v>28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18" t="s">
        <v>5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5">
      <c r="A89" s="36" t="s">
        <v>29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4"/>
    </row>
    <row r="90" spans="1:12" ht="1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4"/>
    </row>
    <row r="91" spans="1:12" ht="15">
      <c r="A91" s="3" t="s">
        <v>30</v>
      </c>
      <c r="B91" s="4" t="s">
        <v>75</v>
      </c>
      <c r="C91" s="2"/>
      <c r="D91" s="2"/>
      <c r="E91" s="2"/>
      <c r="F91" s="2"/>
      <c r="G91" s="2"/>
      <c r="H91" s="2"/>
      <c r="I91" s="2"/>
      <c r="J91" s="2"/>
      <c r="K91" s="2"/>
      <c r="L91" s="24"/>
    </row>
    <row r="92" spans="1:12" ht="15">
      <c r="A92" s="5" t="s">
        <v>31</v>
      </c>
      <c r="B92" s="6">
        <f>$C$34*0.143</f>
        <v>0</v>
      </c>
      <c r="C92" s="2"/>
      <c r="D92" s="2"/>
      <c r="E92" s="2"/>
      <c r="F92" s="2"/>
      <c r="G92" s="2"/>
      <c r="H92" s="2"/>
      <c r="I92" s="2"/>
      <c r="J92" s="2"/>
      <c r="K92" s="2"/>
      <c r="L92" s="24"/>
    </row>
    <row r="93" spans="1:12" ht="15">
      <c r="A93" s="5" t="s">
        <v>32</v>
      </c>
      <c r="B93" s="7">
        <f>$C$34*0.245</f>
        <v>0</v>
      </c>
      <c r="C93" s="2"/>
      <c r="D93" s="2"/>
      <c r="E93" s="2"/>
      <c r="F93" s="2"/>
      <c r="G93" s="2"/>
      <c r="H93" s="2"/>
      <c r="I93" s="2"/>
      <c r="J93" s="2"/>
      <c r="K93" s="2"/>
      <c r="L93" s="24"/>
    </row>
    <row r="94" spans="1:12" ht="15">
      <c r="A94" s="5" t="s">
        <v>21</v>
      </c>
      <c r="B94" s="7">
        <f>$C$34*0.175</f>
        <v>0</v>
      </c>
      <c r="C94" s="2"/>
      <c r="D94" s="2"/>
      <c r="E94" s="2"/>
      <c r="F94" s="2"/>
      <c r="G94" s="2"/>
      <c r="H94" s="2"/>
      <c r="I94" s="2"/>
      <c r="J94" s="2"/>
      <c r="K94" s="2"/>
      <c r="L94" s="24"/>
    </row>
    <row r="95" spans="1:12" ht="15">
      <c r="A95" s="5" t="s">
        <v>22</v>
      </c>
      <c r="B95" s="7">
        <f>$C$34*0.125</f>
        <v>0</v>
      </c>
      <c r="C95" s="2"/>
      <c r="D95" s="2"/>
      <c r="E95" s="2"/>
      <c r="F95" s="2"/>
      <c r="G95" s="2"/>
      <c r="H95" s="2"/>
      <c r="I95" s="2"/>
      <c r="J95" s="2"/>
      <c r="K95" s="2"/>
      <c r="L95" s="24"/>
    </row>
    <row r="96" spans="1:12" ht="15">
      <c r="A96" s="5" t="s">
        <v>23</v>
      </c>
      <c r="B96" s="8">
        <f>$C$34*0.089</f>
        <v>0</v>
      </c>
      <c r="C96" s="2"/>
      <c r="D96" s="2"/>
      <c r="E96" s="2"/>
      <c r="F96" s="2"/>
      <c r="G96" s="2"/>
      <c r="H96" s="2"/>
      <c r="I96" s="2"/>
      <c r="J96" s="2"/>
      <c r="K96" s="2"/>
      <c r="L96" s="24"/>
    </row>
    <row r="97" spans="1:12" ht="15.75" thickBot="1">
      <c r="A97" s="2"/>
      <c r="B97" s="9">
        <f>SUM(B92:B96)</f>
        <v>0</v>
      </c>
      <c r="C97" s="2"/>
      <c r="D97" s="2"/>
      <c r="E97" s="2"/>
      <c r="F97" s="2"/>
      <c r="G97" s="2"/>
      <c r="H97" s="2"/>
      <c r="I97" s="2"/>
      <c r="J97" s="2"/>
      <c r="K97" s="2"/>
      <c r="L97" s="24"/>
    </row>
    <row r="98" spans="1:12" ht="15.75" thickTop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4"/>
    </row>
    <row r="99" spans="1:12" ht="15">
      <c r="A99" s="36" t="s">
        <v>33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4"/>
    </row>
    <row r="100" spans="1:12" ht="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4"/>
    </row>
    <row r="101" spans="1:12" ht="15">
      <c r="A101" s="37" t="s">
        <v>127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4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4"/>
    </row>
    <row r="103" spans="1:12" ht="15">
      <c r="A103" s="2"/>
      <c r="B103" s="2"/>
      <c r="C103" s="12" t="s">
        <v>34</v>
      </c>
      <c r="D103" s="12" t="s">
        <v>35</v>
      </c>
      <c r="E103" s="12" t="s">
        <v>36</v>
      </c>
      <c r="F103" s="12" t="s">
        <v>37</v>
      </c>
      <c r="G103" s="12" t="s">
        <v>38</v>
      </c>
      <c r="H103" s="12" t="s">
        <v>39</v>
      </c>
      <c r="I103" s="12" t="s">
        <v>40</v>
      </c>
      <c r="J103" s="12" t="s">
        <v>41</v>
      </c>
      <c r="K103" s="12" t="s">
        <v>42</v>
      </c>
      <c r="L103" s="24"/>
    </row>
    <row r="104" spans="1:12" ht="15">
      <c r="A104" s="2" t="s">
        <v>78</v>
      </c>
      <c r="B104" s="2"/>
      <c r="C104" s="6">
        <f>-$C$31</f>
        <v>0</v>
      </c>
      <c r="D104" s="10"/>
      <c r="E104" s="10"/>
      <c r="F104" s="10"/>
      <c r="G104" s="10"/>
      <c r="H104" s="2"/>
      <c r="I104" s="2"/>
      <c r="J104" s="2"/>
      <c r="K104" s="2"/>
      <c r="L104" s="24"/>
    </row>
    <row r="105" spans="1:12" ht="15">
      <c r="A105" s="2" t="s">
        <v>77</v>
      </c>
      <c r="B105" s="2"/>
      <c r="C105" s="6"/>
      <c r="D105" s="6">
        <f>-C32</f>
        <v>0</v>
      </c>
      <c r="E105" s="10"/>
      <c r="F105" s="10"/>
      <c r="G105" s="10"/>
      <c r="H105" s="2"/>
      <c r="I105" s="2"/>
      <c r="J105" s="2"/>
      <c r="K105" s="2"/>
      <c r="L105" s="24"/>
    </row>
    <row r="106" spans="1:12" ht="15">
      <c r="A106" s="2" t="s">
        <v>43</v>
      </c>
      <c r="B106" s="2"/>
      <c r="C106" s="7">
        <f>-$C$56*C55</f>
        <v>0</v>
      </c>
      <c r="D106" s="11"/>
      <c r="E106" s="11"/>
      <c r="F106" s="11"/>
      <c r="G106" s="6">
        <f>($C$55/5)*$C$56</f>
        <v>0</v>
      </c>
      <c r="H106" s="6">
        <f>($C$55/5)*$C$56</f>
        <v>0</v>
      </c>
      <c r="I106" s="6">
        <f>($C$55/5)*$C$56</f>
        <v>0</v>
      </c>
      <c r="J106" s="6">
        <f>($C$55/5)*$C$56</f>
        <v>0</v>
      </c>
      <c r="K106" s="6">
        <f>($C$55/5)*$C$56</f>
        <v>0</v>
      </c>
      <c r="L106" s="24"/>
    </row>
    <row r="107" spans="1:12" ht="15">
      <c r="A107" s="2" t="s">
        <v>71</v>
      </c>
      <c r="B107" s="2"/>
      <c r="C107" s="21"/>
      <c r="D107" s="22"/>
      <c r="E107" s="23">
        <f>-C34/2</f>
        <v>0</v>
      </c>
      <c r="F107" s="23">
        <f>-C34/2</f>
        <v>0</v>
      </c>
      <c r="G107" s="21"/>
      <c r="H107" s="23"/>
      <c r="I107" s="23"/>
      <c r="J107" s="23"/>
      <c r="K107" s="23"/>
      <c r="L107" s="24"/>
    </row>
    <row r="108" spans="1:12" ht="15">
      <c r="A108" s="2"/>
      <c r="B108" s="2"/>
      <c r="C108" s="7"/>
      <c r="D108" s="7"/>
      <c r="E108" s="7"/>
      <c r="F108" s="7"/>
      <c r="G108" s="7"/>
      <c r="H108" s="7"/>
      <c r="I108" s="7"/>
      <c r="J108" s="7"/>
      <c r="K108" s="7"/>
      <c r="L108" s="24"/>
    </row>
    <row r="109" spans="1:12" ht="15">
      <c r="A109" s="2" t="s">
        <v>74</v>
      </c>
      <c r="B109" s="2"/>
      <c r="C109" s="9">
        <f aca="true" t="shared" si="0" ref="C109:K109">SUM(C104:C107)</f>
        <v>0</v>
      </c>
      <c r="D109" s="9">
        <f t="shared" si="0"/>
        <v>0</v>
      </c>
      <c r="E109" s="9">
        <f t="shared" si="0"/>
        <v>0</v>
      </c>
      <c r="F109" s="9">
        <f t="shared" si="0"/>
        <v>0</v>
      </c>
      <c r="G109" s="9">
        <f t="shared" si="0"/>
        <v>0</v>
      </c>
      <c r="H109" s="9">
        <f t="shared" si="0"/>
        <v>0</v>
      </c>
      <c r="I109" s="9">
        <f t="shared" si="0"/>
        <v>0</v>
      </c>
      <c r="J109" s="9">
        <f t="shared" si="0"/>
        <v>0</v>
      </c>
      <c r="K109" s="9">
        <f t="shared" si="0"/>
        <v>0</v>
      </c>
      <c r="L109" s="24"/>
    </row>
    <row r="110" spans="1:12" ht="15">
      <c r="A110" s="2"/>
      <c r="B110" s="2"/>
      <c r="C110" s="7"/>
      <c r="D110" s="7"/>
      <c r="E110" s="7"/>
      <c r="F110" s="7"/>
      <c r="G110" s="7"/>
      <c r="H110" s="7"/>
      <c r="I110" s="7"/>
      <c r="J110" s="7"/>
      <c r="K110" s="7"/>
      <c r="L110" s="24"/>
    </row>
    <row r="111" spans="1:12" ht="15">
      <c r="A111" s="2" t="s">
        <v>80</v>
      </c>
      <c r="B111" s="2"/>
      <c r="C111" s="11"/>
      <c r="D111" s="11"/>
      <c r="E111" s="11"/>
      <c r="F111" s="11"/>
      <c r="G111" s="6">
        <f>C46</f>
        <v>0</v>
      </c>
      <c r="H111" s="6">
        <f>G111*(1+$C$47)</f>
        <v>0</v>
      </c>
      <c r="I111" s="6">
        <f>H111*(1+$C$47)</f>
        <v>0</v>
      </c>
      <c r="J111" s="6">
        <f>I111*(1+$C$47)</f>
        <v>0</v>
      </c>
      <c r="K111" s="6">
        <f>J111*(1+$C$47)</f>
        <v>0</v>
      </c>
      <c r="L111" s="24"/>
    </row>
    <row r="112" spans="1:12" ht="15">
      <c r="A112" s="2" t="s">
        <v>14</v>
      </c>
      <c r="B112" s="2"/>
      <c r="C112" s="11"/>
      <c r="D112" s="11"/>
      <c r="E112" s="11"/>
      <c r="F112" s="11"/>
      <c r="G112" s="7">
        <f>$C$39*G111</f>
        <v>0</v>
      </c>
      <c r="H112" s="7">
        <f>$C$39*H111</f>
        <v>0</v>
      </c>
      <c r="I112" s="7">
        <f>$C$39*I111</f>
        <v>0</v>
      </c>
      <c r="J112" s="7">
        <f>$C$39*J111</f>
        <v>0</v>
      </c>
      <c r="K112" s="7">
        <f>$C$39*K111</f>
        <v>0</v>
      </c>
      <c r="L112" s="24"/>
    </row>
    <row r="113" spans="1:12" ht="15">
      <c r="A113" s="2" t="s">
        <v>81</v>
      </c>
      <c r="B113" s="2"/>
      <c r="C113" s="11"/>
      <c r="D113" s="11"/>
      <c r="E113" s="11"/>
      <c r="F113" s="11"/>
      <c r="G113" s="7">
        <f>C40</f>
        <v>0</v>
      </c>
      <c r="H113" s="7">
        <f>G$113*(1+$C$41)</f>
        <v>0</v>
      </c>
      <c r="I113" s="7">
        <f>H$113*(1+$C$41)</f>
        <v>0</v>
      </c>
      <c r="J113" s="7">
        <f>I$113*(1+$C$41)</f>
        <v>0</v>
      </c>
      <c r="K113" s="7">
        <f>J$113*(1+$C$41)</f>
        <v>0</v>
      </c>
      <c r="L113" s="24"/>
    </row>
    <row r="114" spans="1:12" ht="15">
      <c r="A114" s="2" t="s">
        <v>44</v>
      </c>
      <c r="B114" s="2"/>
      <c r="C114" s="13"/>
      <c r="D114" s="13"/>
      <c r="E114" s="13"/>
      <c r="F114" s="13"/>
      <c r="G114" s="8">
        <f>B92</f>
        <v>0</v>
      </c>
      <c r="H114" s="8">
        <f>B93</f>
        <v>0</v>
      </c>
      <c r="I114" s="8">
        <f>B94</f>
        <v>0</v>
      </c>
      <c r="J114" s="8">
        <f>B95</f>
        <v>0</v>
      </c>
      <c r="K114" s="8">
        <f>B96</f>
        <v>0</v>
      </c>
      <c r="L114" s="24"/>
    </row>
    <row r="115" spans="1:12" ht="15">
      <c r="A115" s="2" t="s">
        <v>69</v>
      </c>
      <c r="B115" s="2"/>
      <c r="C115" s="6"/>
      <c r="D115" s="6"/>
      <c r="E115" s="6"/>
      <c r="F115" s="6"/>
      <c r="G115" s="6">
        <f>G$111-SUM(G$112:G$114)</f>
        <v>0</v>
      </c>
      <c r="H115" s="6">
        <f>H$111-SUM(H$112:H$114)</f>
        <v>0</v>
      </c>
      <c r="I115" s="6">
        <f>I$111-SUM(I$112:I$114)</f>
        <v>0</v>
      </c>
      <c r="J115" s="6">
        <f>J$111-SUM(J$112:J$114)</f>
        <v>0</v>
      </c>
      <c r="K115" s="6">
        <f>K$111-SUM(K$112:K$114)</f>
        <v>0</v>
      </c>
      <c r="L115" s="24"/>
    </row>
    <row r="116" spans="1:12" ht="15">
      <c r="A116" s="2" t="s">
        <v>45</v>
      </c>
      <c r="B116" s="2"/>
      <c r="C116" s="8"/>
      <c r="D116" s="8"/>
      <c r="E116" s="8"/>
      <c r="F116" s="8"/>
      <c r="G116" s="8">
        <f>G115*$C$56</f>
        <v>0</v>
      </c>
      <c r="H116" s="8">
        <f>H115*$C$56</f>
        <v>0</v>
      </c>
      <c r="I116" s="8">
        <f>I115*$C$56</f>
        <v>0</v>
      </c>
      <c r="J116" s="8">
        <f>J115*$C$56</f>
        <v>0</v>
      </c>
      <c r="K116" s="8">
        <f>K115*$C$56</f>
        <v>0</v>
      </c>
      <c r="L116" s="24"/>
    </row>
    <row r="117" spans="1:12" ht="15">
      <c r="A117" s="2" t="s">
        <v>70</v>
      </c>
      <c r="B117" s="2"/>
      <c r="C117" s="6"/>
      <c r="D117" s="6"/>
      <c r="E117" s="6"/>
      <c r="F117" s="6"/>
      <c r="G117" s="6">
        <f>G115-G116</f>
        <v>0</v>
      </c>
      <c r="H117" s="6">
        <f>H115-H116</f>
        <v>0</v>
      </c>
      <c r="I117" s="6">
        <f>I115-I116</f>
        <v>0</v>
      </c>
      <c r="J117" s="6">
        <f>J115-J116</f>
        <v>0</v>
      </c>
      <c r="K117" s="6">
        <f>K115-K116</f>
        <v>0</v>
      </c>
      <c r="L117" s="24"/>
    </row>
    <row r="118" spans="1:12" ht="15">
      <c r="A118" s="2" t="s">
        <v>82</v>
      </c>
      <c r="B118" s="2"/>
      <c r="C118" s="8"/>
      <c r="D118" s="8"/>
      <c r="E118" s="8"/>
      <c r="F118" s="8"/>
      <c r="G118" s="8">
        <f>G114</f>
        <v>0</v>
      </c>
      <c r="H118" s="8">
        <f>H114</f>
        <v>0</v>
      </c>
      <c r="I118" s="8">
        <f>I114</f>
        <v>0</v>
      </c>
      <c r="J118" s="8">
        <f>J114</f>
        <v>0</v>
      </c>
      <c r="K118" s="8">
        <f>K114</f>
        <v>0</v>
      </c>
      <c r="L118" s="24"/>
    </row>
    <row r="119" spans="1:12" ht="15">
      <c r="A119" s="2" t="s">
        <v>83</v>
      </c>
      <c r="B119" s="2"/>
      <c r="C119" s="6"/>
      <c r="D119" s="6"/>
      <c r="E119" s="6"/>
      <c r="F119" s="6"/>
      <c r="G119" s="6">
        <f>G117+G118</f>
        <v>0</v>
      </c>
      <c r="H119" s="6">
        <f>H117+H118</f>
        <v>0</v>
      </c>
      <c r="I119" s="6">
        <f>I117+I118</f>
        <v>0</v>
      </c>
      <c r="J119" s="6">
        <f>J117+J118</f>
        <v>0</v>
      </c>
      <c r="K119" s="6">
        <f>K117+K118</f>
        <v>0</v>
      </c>
      <c r="L119" s="24"/>
    </row>
    <row r="120" spans="1:12" ht="15">
      <c r="A120" s="2" t="s">
        <v>79</v>
      </c>
      <c r="B120" s="2"/>
      <c r="C120" s="2"/>
      <c r="D120" s="2"/>
      <c r="E120" s="2"/>
      <c r="F120" s="2"/>
      <c r="G120" s="2"/>
      <c r="H120" s="2"/>
      <c r="I120" s="2"/>
      <c r="J120" s="2"/>
      <c r="K120" s="7">
        <f>C33</f>
        <v>0</v>
      </c>
      <c r="L120" s="24"/>
    </row>
    <row r="121" spans="1:12" ht="15">
      <c r="A121" s="2" t="s">
        <v>84</v>
      </c>
      <c r="B121" s="2"/>
      <c r="C121" s="2"/>
      <c r="D121" s="2"/>
      <c r="E121" s="2"/>
      <c r="F121" s="2"/>
      <c r="G121" s="2"/>
      <c r="H121" s="2"/>
      <c r="I121" s="2"/>
      <c r="J121" s="2"/>
      <c r="K121" s="7">
        <f>-(+K120-C32)*C56</f>
        <v>0</v>
      </c>
      <c r="L121" s="24"/>
    </row>
    <row r="122" spans="1:12" ht="15">
      <c r="A122" s="2" t="s">
        <v>149</v>
      </c>
      <c r="B122" s="2"/>
      <c r="C122" s="2"/>
      <c r="D122" s="2"/>
      <c r="E122" s="2"/>
      <c r="F122" s="2"/>
      <c r="G122" s="2"/>
      <c r="H122" s="2"/>
      <c r="I122" s="2"/>
      <c r="J122" s="2"/>
      <c r="K122" s="7">
        <f>C35</f>
        <v>0</v>
      </c>
      <c r="L122" s="24"/>
    </row>
    <row r="123" spans="1:12" ht="15">
      <c r="A123" s="2" t="s">
        <v>150</v>
      </c>
      <c r="B123" s="2"/>
      <c r="C123" s="31"/>
      <c r="D123" s="31"/>
      <c r="E123" s="31"/>
      <c r="F123" s="31"/>
      <c r="G123" s="31"/>
      <c r="H123" s="31"/>
      <c r="I123" s="31"/>
      <c r="J123" s="31"/>
      <c r="K123" s="23">
        <f>-(K122-(C34-B97))*C56</f>
        <v>0</v>
      </c>
      <c r="L123" s="24"/>
    </row>
    <row r="124" spans="1:12" ht="15">
      <c r="A124" s="2"/>
      <c r="B124" s="2"/>
      <c r="C124" s="7"/>
      <c r="D124" s="7"/>
      <c r="E124" s="7"/>
      <c r="F124" s="7"/>
      <c r="G124" s="7"/>
      <c r="H124" s="7"/>
      <c r="I124" s="7"/>
      <c r="J124" s="7"/>
      <c r="K124" s="7"/>
      <c r="L124" s="24"/>
    </row>
    <row r="125" spans="1:12" ht="15">
      <c r="A125" s="2" t="s">
        <v>46</v>
      </c>
      <c r="B125" s="2"/>
      <c r="C125" s="9">
        <f aca="true" t="shared" si="1" ref="C125:J125">C119+C109</f>
        <v>0</v>
      </c>
      <c r="D125" s="9">
        <f t="shared" si="1"/>
        <v>0</v>
      </c>
      <c r="E125" s="9">
        <f t="shared" si="1"/>
        <v>0</v>
      </c>
      <c r="F125" s="9">
        <f t="shared" si="1"/>
        <v>0</v>
      </c>
      <c r="G125" s="9">
        <f t="shared" si="1"/>
        <v>0</v>
      </c>
      <c r="H125" s="9">
        <f t="shared" si="1"/>
        <v>0</v>
      </c>
      <c r="I125" s="9">
        <f t="shared" si="1"/>
        <v>0</v>
      </c>
      <c r="J125" s="9">
        <f t="shared" si="1"/>
        <v>0</v>
      </c>
      <c r="K125" s="9">
        <f>K119+K109+SUM(K120:K123)</f>
        <v>0</v>
      </c>
      <c r="L125" s="24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4"/>
    </row>
    <row r="127" spans="1:12" ht="15">
      <c r="A127" s="1" t="s">
        <v>47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4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4"/>
    </row>
    <row r="129" spans="1:12" ht="15">
      <c r="A129" s="2" t="s">
        <v>160</v>
      </c>
      <c r="B129" s="2"/>
      <c r="C129" s="14">
        <f>C57+C58</f>
        <v>0</v>
      </c>
      <c r="D129" s="2"/>
      <c r="E129" s="2"/>
      <c r="F129" s="2"/>
      <c r="G129" s="2"/>
      <c r="H129" s="2"/>
      <c r="I129" s="2"/>
      <c r="J129" s="2"/>
      <c r="K129" s="2"/>
      <c r="L129" s="24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4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4"/>
    </row>
    <row r="132" spans="1:12" ht="15">
      <c r="A132" s="2"/>
      <c r="B132" s="1" t="s">
        <v>48</v>
      </c>
      <c r="C132" s="1" t="s">
        <v>49</v>
      </c>
      <c r="D132" s="1" t="s">
        <v>50</v>
      </c>
      <c r="E132" s="1" t="s">
        <v>50</v>
      </c>
      <c r="F132" s="1" t="s">
        <v>51</v>
      </c>
      <c r="G132" s="2"/>
      <c r="H132" s="2"/>
      <c r="I132" s="2"/>
      <c r="J132" s="2"/>
      <c r="K132" s="2"/>
      <c r="L132" s="24"/>
    </row>
    <row r="133" spans="1:12" ht="15">
      <c r="A133" s="15" t="s">
        <v>52</v>
      </c>
      <c r="B133" s="3" t="s">
        <v>53</v>
      </c>
      <c r="C133" s="3" t="s">
        <v>54</v>
      </c>
      <c r="D133" s="3" t="s">
        <v>55</v>
      </c>
      <c r="E133" s="3" t="s">
        <v>56</v>
      </c>
      <c r="F133" s="15" t="s">
        <v>57</v>
      </c>
      <c r="G133" s="2"/>
      <c r="H133" s="2"/>
      <c r="I133" s="2"/>
      <c r="J133" s="2"/>
      <c r="K133" s="2"/>
      <c r="L133" s="24"/>
    </row>
    <row r="134" spans="1:12" ht="15">
      <c r="A134" s="5" t="s">
        <v>58</v>
      </c>
      <c r="B134" s="6">
        <f>C125</f>
        <v>0</v>
      </c>
      <c r="C134" s="6">
        <f>B134</f>
        <v>0</v>
      </c>
      <c r="D134" s="6">
        <f>B134</f>
        <v>0</v>
      </c>
      <c r="E134" s="6">
        <f>C134</f>
        <v>0</v>
      </c>
      <c r="F134" s="2"/>
      <c r="G134" s="2"/>
      <c r="H134" s="2"/>
      <c r="I134" s="2"/>
      <c r="J134" s="2"/>
      <c r="K134" s="2"/>
      <c r="L134" s="24"/>
    </row>
    <row r="135" spans="1:12" ht="15">
      <c r="A135" s="5" t="s">
        <v>59</v>
      </c>
      <c r="B135" s="7">
        <f>D125</f>
        <v>0</v>
      </c>
      <c r="C135" s="7">
        <f>B135/(1+$C$129)</f>
        <v>0</v>
      </c>
      <c r="D135" s="7">
        <f aca="true" t="shared" si="2" ref="D135:E142">D134+B135</f>
        <v>0</v>
      </c>
      <c r="E135" s="7">
        <f t="shared" si="2"/>
        <v>0</v>
      </c>
      <c r="F135" s="2"/>
      <c r="G135" s="2"/>
      <c r="H135" s="2"/>
      <c r="I135" s="2"/>
      <c r="J135" s="2"/>
      <c r="K135" s="2"/>
      <c r="L135" s="24"/>
    </row>
    <row r="136" spans="1:12" ht="15">
      <c r="A136" s="5" t="s">
        <v>60</v>
      </c>
      <c r="B136" s="7">
        <f>E125</f>
        <v>0</v>
      </c>
      <c r="C136" s="7">
        <f>B136/(1+$C$129)^2</f>
        <v>0</v>
      </c>
      <c r="D136" s="7">
        <f t="shared" si="2"/>
        <v>0</v>
      </c>
      <c r="E136" s="7">
        <f t="shared" si="2"/>
        <v>0</v>
      </c>
      <c r="F136" s="2"/>
      <c r="G136" s="2"/>
      <c r="H136" s="2"/>
      <c r="I136" s="2"/>
      <c r="J136" s="2"/>
      <c r="K136" s="2"/>
      <c r="L136" s="24"/>
    </row>
    <row r="137" spans="1:12" ht="15">
      <c r="A137" s="5" t="s">
        <v>61</v>
      </c>
      <c r="B137" s="7">
        <f>F125</f>
        <v>0</v>
      </c>
      <c r="C137" s="7">
        <f>B137/(1+$C$129)^3</f>
        <v>0</v>
      </c>
      <c r="D137" s="7">
        <f t="shared" si="2"/>
        <v>0</v>
      </c>
      <c r="E137" s="7">
        <f t="shared" si="2"/>
        <v>0</v>
      </c>
      <c r="F137" s="2"/>
      <c r="G137" s="2"/>
      <c r="H137" s="2"/>
      <c r="I137" s="2"/>
      <c r="J137" s="2"/>
      <c r="K137" s="2"/>
      <c r="L137" s="24"/>
    </row>
    <row r="138" spans="1:12" ht="15">
      <c r="A138" s="5" t="s">
        <v>31</v>
      </c>
      <c r="B138" s="7">
        <f>G125</f>
        <v>0</v>
      </c>
      <c r="C138" s="7">
        <f>B138/(1+$C$129)^4</f>
        <v>0</v>
      </c>
      <c r="D138" s="7">
        <f t="shared" si="2"/>
        <v>0</v>
      </c>
      <c r="E138" s="7">
        <f t="shared" si="2"/>
        <v>0</v>
      </c>
      <c r="F138" s="6">
        <f>B138*(1+$C$129)^4</f>
        <v>0</v>
      </c>
      <c r="G138" s="1"/>
      <c r="H138" s="2"/>
      <c r="I138" s="2"/>
      <c r="J138" s="2"/>
      <c r="K138" s="2"/>
      <c r="L138" s="24"/>
    </row>
    <row r="139" spans="1:12" ht="15">
      <c r="A139" s="5" t="s">
        <v>32</v>
      </c>
      <c r="B139" s="7">
        <f>H125</f>
        <v>0</v>
      </c>
      <c r="C139" s="7">
        <f>B139/(1+$C$129)^5</f>
        <v>0</v>
      </c>
      <c r="D139" s="7">
        <f t="shared" si="2"/>
        <v>0</v>
      </c>
      <c r="E139" s="7">
        <f t="shared" si="2"/>
        <v>0</v>
      </c>
      <c r="F139" s="7">
        <f>B139*(1+$C$129)^3</f>
        <v>0</v>
      </c>
      <c r="G139" s="1"/>
      <c r="H139" s="2"/>
      <c r="I139" s="2"/>
      <c r="J139" s="2"/>
      <c r="K139" s="2"/>
      <c r="L139" s="24"/>
    </row>
    <row r="140" spans="1:12" ht="15">
      <c r="A140" s="5" t="s">
        <v>21</v>
      </c>
      <c r="B140" s="7">
        <f>I125</f>
        <v>0</v>
      </c>
      <c r="C140" s="7">
        <f>B140/(1+$C$129)^6</f>
        <v>0</v>
      </c>
      <c r="D140" s="7">
        <f t="shared" si="2"/>
        <v>0</v>
      </c>
      <c r="E140" s="7">
        <f t="shared" si="2"/>
        <v>0</v>
      </c>
      <c r="F140" s="7">
        <f>B140*(1+$C$129)^2</f>
        <v>0</v>
      </c>
      <c r="G140" s="1"/>
      <c r="H140" s="2"/>
      <c r="I140" s="2"/>
      <c r="J140" s="2"/>
      <c r="K140" s="2"/>
      <c r="L140" s="24"/>
    </row>
    <row r="141" spans="1:12" ht="15">
      <c r="A141" s="5" t="s">
        <v>22</v>
      </c>
      <c r="B141" s="7">
        <f>J125</f>
        <v>0</v>
      </c>
      <c r="C141" s="7">
        <f>B141/(1+$C$129)^7</f>
        <v>0</v>
      </c>
      <c r="D141" s="7">
        <f t="shared" si="2"/>
        <v>0</v>
      </c>
      <c r="E141" s="7">
        <f t="shared" si="2"/>
        <v>0</v>
      </c>
      <c r="F141" s="7">
        <f>B141*(1+$C$129)</f>
        <v>0</v>
      </c>
      <c r="G141" s="1"/>
      <c r="H141" s="2"/>
      <c r="I141" s="2"/>
      <c r="J141" s="2"/>
      <c r="K141" s="2"/>
      <c r="L141" s="24"/>
    </row>
    <row r="142" spans="1:12" ht="15">
      <c r="A142" s="5" t="s">
        <v>23</v>
      </c>
      <c r="B142" s="7">
        <f>K125</f>
        <v>0</v>
      </c>
      <c r="C142" s="7">
        <f>B142/(1+$C$129)^8</f>
        <v>0</v>
      </c>
      <c r="D142" s="7">
        <f t="shared" si="2"/>
        <v>0</v>
      </c>
      <c r="E142" s="7">
        <f t="shared" si="2"/>
        <v>0</v>
      </c>
      <c r="F142" s="7">
        <f>B142</f>
        <v>0</v>
      </c>
      <c r="G142" s="2"/>
      <c r="H142" s="2"/>
      <c r="I142" s="2"/>
      <c r="J142" s="2"/>
      <c r="K142" s="2"/>
      <c r="L142" s="24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4"/>
    </row>
    <row r="144" spans="1:12" ht="15">
      <c r="A144" s="2"/>
      <c r="B144" s="16" t="s">
        <v>7</v>
      </c>
      <c r="C144" s="6">
        <f>NPV($C$129,B135:B142)+B134</f>
        <v>0</v>
      </c>
      <c r="D144" s="2"/>
      <c r="E144" s="16" t="s">
        <v>62</v>
      </c>
      <c r="F144" s="6">
        <f>SUM(C134:C137)</f>
        <v>0</v>
      </c>
      <c r="G144" s="2"/>
      <c r="H144" s="2"/>
      <c r="I144" s="2"/>
      <c r="J144" s="2"/>
      <c r="K144" s="2"/>
      <c r="L144" s="24"/>
    </row>
    <row r="145" spans="1:12" ht="15">
      <c r="A145" s="2"/>
      <c r="B145" s="16" t="s">
        <v>8</v>
      </c>
      <c r="C145" s="14" t="e">
        <f>IRR(B134:B142,0.16)</f>
        <v>#NUM!</v>
      </c>
      <c r="D145" s="2"/>
      <c r="E145" s="16" t="s">
        <v>63</v>
      </c>
      <c r="F145" s="6">
        <f>SUM(F138:F142)</f>
        <v>0</v>
      </c>
      <c r="G145" s="2"/>
      <c r="H145" s="2"/>
      <c r="I145" s="2"/>
      <c r="J145" s="2"/>
      <c r="K145" s="2"/>
      <c r="L145" s="24"/>
    </row>
    <row r="146" spans="1:12" ht="15">
      <c r="A146" s="2"/>
      <c r="B146" s="16" t="s">
        <v>9</v>
      </c>
      <c r="C146" s="14" t="e">
        <f>RATE(8,,F144,F145)</f>
        <v>#NUM!</v>
      </c>
      <c r="D146" s="2"/>
      <c r="E146" s="2"/>
      <c r="F146" s="2"/>
      <c r="G146" s="2"/>
      <c r="H146" s="2"/>
      <c r="I146" s="2"/>
      <c r="J146" s="2"/>
      <c r="K146" s="2"/>
      <c r="L146" s="24"/>
    </row>
    <row r="147" spans="1:12" ht="15">
      <c r="A147" s="2"/>
      <c r="B147" s="16" t="s">
        <v>10</v>
      </c>
      <c r="C147" s="17">
        <f>IF(D135&gt;0,-D134/B135,IF(D136&gt;0,1-D135/B136,IF(D137&gt;0,2-D136/B137,IF(D138&gt;0,3-D137/B138,IF(D139&gt;0,4-D138/B139,IF(D140&gt;0,5-D139/B140,IF(D141&gt;0,6-D140/B141,IF(D142&gt;0,7-D141/B142,0))))))))</f>
        <v>0</v>
      </c>
      <c r="D147" s="2"/>
      <c r="E147" s="2"/>
      <c r="F147" s="2"/>
      <c r="G147" s="2"/>
      <c r="H147" s="2"/>
      <c r="I147" s="2"/>
      <c r="J147" s="2"/>
      <c r="K147" s="2"/>
      <c r="L147" s="24"/>
    </row>
    <row r="148" spans="1:12" ht="15">
      <c r="A148" s="2" t="s">
        <v>64</v>
      </c>
      <c r="B148" s="2"/>
      <c r="C148" s="17">
        <f>IF(E135&gt;0,-E134/C135,IF(E136&gt;0,1-E135/C136,IF(E137&gt;0,2-E136/C137,IF(E138&gt;0,3-E137/C138,IF(E139&gt;0,4-E138/C139,IF(E140&gt;0,5-E139/C140,IF(E141&gt;0,6-E140/C141,IF(E142&gt;0,7-E141/C142,99.99))))))))</f>
        <v>99.99</v>
      </c>
      <c r="D148" s="2"/>
      <c r="E148" s="2"/>
      <c r="F148" s="2"/>
      <c r="G148" s="2"/>
      <c r="H148" s="2"/>
      <c r="I148" s="2"/>
      <c r="J148" s="2"/>
      <c r="K148" s="2"/>
      <c r="L148" s="24"/>
    </row>
    <row r="149" spans="1:12" ht="15">
      <c r="A149" s="2"/>
      <c r="B149" s="2"/>
      <c r="C149" s="17"/>
      <c r="D149" s="2"/>
      <c r="E149" s="2"/>
      <c r="F149" s="2"/>
      <c r="G149" s="2"/>
      <c r="H149" s="2"/>
      <c r="I149" s="2"/>
      <c r="J149" s="2"/>
      <c r="K149" s="2"/>
      <c r="L149" s="24"/>
    </row>
    <row r="150" spans="1:12" ht="15">
      <c r="A150" s="2"/>
      <c r="B150" s="2"/>
      <c r="C150" s="17"/>
      <c r="D150" s="2"/>
      <c r="E150" s="2"/>
      <c r="F150" s="2"/>
      <c r="G150" s="2"/>
      <c r="H150" s="2"/>
      <c r="I150" s="2"/>
      <c r="J150" s="2"/>
      <c r="K150" s="2"/>
      <c r="L150" s="24"/>
    </row>
    <row r="151" spans="1:12" ht="15">
      <c r="A151" s="37" t="s">
        <v>128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4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4"/>
    </row>
    <row r="153" spans="1:12" ht="15">
      <c r="A153" s="2"/>
      <c r="B153" s="2"/>
      <c r="C153" s="12" t="s">
        <v>34</v>
      </c>
      <c r="D153" s="12" t="s">
        <v>35</v>
      </c>
      <c r="E153" s="12" t="s">
        <v>36</v>
      </c>
      <c r="F153" s="12" t="s">
        <v>37</v>
      </c>
      <c r="G153" s="12" t="s">
        <v>38</v>
      </c>
      <c r="H153" s="12" t="s">
        <v>39</v>
      </c>
      <c r="I153" s="12" t="s">
        <v>40</v>
      </c>
      <c r="J153" s="12" t="s">
        <v>41</v>
      </c>
      <c r="K153" s="12" t="s">
        <v>42</v>
      </c>
      <c r="L153" s="24"/>
    </row>
    <row r="154" spans="1:12" ht="15">
      <c r="A154" s="2" t="s">
        <v>78</v>
      </c>
      <c r="B154" s="2"/>
      <c r="C154" s="6">
        <f>-$C$31</f>
        <v>0</v>
      </c>
      <c r="D154" s="10"/>
      <c r="E154" s="10"/>
      <c r="F154" s="10"/>
      <c r="G154" s="10"/>
      <c r="H154" s="2"/>
      <c r="I154" s="2"/>
      <c r="J154" s="2"/>
      <c r="K154" s="2"/>
      <c r="L154" s="24"/>
    </row>
    <row r="155" spans="1:12" ht="15">
      <c r="A155" s="2" t="s">
        <v>77</v>
      </c>
      <c r="B155" s="2"/>
      <c r="C155" s="6"/>
      <c r="D155" s="6">
        <f>-C32</f>
        <v>0</v>
      </c>
      <c r="E155" s="10"/>
      <c r="F155" s="10"/>
      <c r="G155" s="10"/>
      <c r="H155" s="2"/>
      <c r="I155" s="2"/>
      <c r="J155" s="2"/>
      <c r="K155" s="2"/>
      <c r="L155" s="24"/>
    </row>
    <row r="156" spans="1:12" ht="15">
      <c r="A156" s="2" t="s">
        <v>43</v>
      </c>
      <c r="B156" s="2"/>
      <c r="C156" s="7">
        <f>-$C$56*C55</f>
        <v>0</v>
      </c>
      <c r="D156" s="11"/>
      <c r="E156" s="11"/>
      <c r="F156" s="11"/>
      <c r="G156" s="6">
        <f>($C$55/5)*$C$56</f>
        <v>0</v>
      </c>
      <c r="H156" s="6">
        <f>($C$55/5)*$C$56</f>
        <v>0</v>
      </c>
      <c r="I156" s="6">
        <f>($C$55/5)*$C$56</f>
        <v>0</v>
      </c>
      <c r="J156" s="6">
        <f>($C$55/5)*$C$56</f>
        <v>0</v>
      </c>
      <c r="K156" s="6">
        <f>($C$55/5)*$C$56</f>
        <v>0</v>
      </c>
      <c r="L156" s="24"/>
    </row>
    <row r="157" spans="1:12" ht="15">
      <c r="A157" s="2" t="s">
        <v>71</v>
      </c>
      <c r="B157" s="2"/>
      <c r="C157" s="21"/>
      <c r="D157" s="22"/>
      <c r="E157" s="23">
        <f>-C34/2</f>
        <v>0</v>
      </c>
      <c r="F157" s="23">
        <f>-C34/2</f>
        <v>0</v>
      </c>
      <c r="G157" s="21"/>
      <c r="H157" s="23"/>
      <c r="I157" s="23"/>
      <c r="J157" s="23"/>
      <c r="K157" s="23"/>
      <c r="L157" s="24"/>
    </row>
    <row r="158" spans="1:12" ht="15">
      <c r="A158" s="2"/>
      <c r="B158" s="2"/>
      <c r="C158" s="7"/>
      <c r="D158" s="7"/>
      <c r="E158" s="7"/>
      <c r="F158" s="7"/>
      <c r="G158" s="7"/>
      <c r="H158" s="7"/>
      <c r="I158" s="7"/>
      <c r="J158" s="7"/>
      <c r="K158" s="7"/>
      <c r="L158" s="24"/>
    </row>
    <row r="159" spans="1:12" ht="15.75" thickBot="1">
      <c r="A159" s="2" t="s">
        <v>74</v>
      </c>
      <c r="B159" s="2"/>
      <c r="C159" s="9">
        <f aca="true" t="shared" si="3" ref="C159:K159">SUM(C154:C157)</f>
        <v>0</v>
      </c>
      <c r="D159" s="9">
        <f t="shared" si="3"/>
        <v>0</v>
      </c>
      <c r="E159" s="9">
        <f t="shared" si="3"/>
        <v>0</v>
      </c>
      <c r="F159" s="9">
        <f t="shared" si="3"/>
        <v>0</v>
      </c>
      <c r="G159" s="9">
        <f t="shared" si="3"/>
        <v>0</v>
      </c>
      <c r="H159" s="9">
        <f t="shared" si="3"/>
        <v>0</v>
      </c>
      <c r="I159" s="9">
        <f t="shared" si="3"/>
        <v>0</v>
      </c>
      <c r="J159" s="9">
        <f t="shared" si="3"/>
        <v>0</v>
      </c>
      <c r="K159" s="9">
        <f t="shared" si="3"/>
        <v>0</v>
      </c>
      <c r="L159" s="24"/>
    </row>
    <row r="160" spans="1:12" ht="15.75" thickTop="1">
      <c r="A160" s="2"/>
      <c r="B160" s="2"/>
      <c r="C160" s="7"/>
      <c r="D160" s="7"/>
      <c r="E160" s="7"/>
      <c r="F160" s="7"/>
      <c r="G160" s="7"/>
      <c r="H160" s="7"/>
      <c r="I160" s="7"/>
      <c r="J160" s="7"/>
      <c r="K160" s="7"/>
      <c r="L160" s="24"/>
    </row>
    <row r="161" spans="1:12" ht="15">
      <c r="A161" s="2" t="s">
        <v>80</v>
      </c>
      <c r="B161" s="2"/>
      <c r="C161" s="11"/>
      <c r="D161" s="11"/>
      <c r="E161" s="11"/>
      <c r="F161" s="11"/>
      <c r="G161" s="6">
        <f>C50</f>
        <v>0</v>
      </c>
      <c r="H161" s="6">
        <f>G161*(1+$C$51)</f>
        <v>0</v>
      </c>
      <c r="I161" s="6">
        <f>H161*(1+$C$51)</f>
        <v>0</v>
      </c>
      <c r="J161" s="6">
        <f>I161*(1+$C$51)</f>
        <v>0</v>
      </c>
      <c r="K161" s="6">
        <f>J161*(1+$C$51)</f>
        <v>0</v>
      </c>
      <c r="L161" s="24"/>
    </row>
    <row r="162" spans="1:12" ht="15">
      <c r="A162" s="2" t="s">
        <v>14</v>
      </c>
      <c r="B162" s="2"/>
      <c r="C162" s="11"/>
      <c r="D162" s="11"/>
      <c r="E162" s="11"/>
      <c r="F162" s="11"/>
      <c r="G162" s="7">
        <f>$C$39*G161</f>
        <v>0</v>
      </c>
      <c r="H162" s="7">
        <f>$C$39*H161</f>
        <v>0</v>
      </c>
      <c r="I162" s="7">
        <f>$C$39*I161</f>
        <v>0</v>
      </c>
      <c r="J162" s="7">
        <f>$C$39*J161</f>
        <v>0</v>
      </c>
      <c r="K162" s="7">
        <f>$C$39*K161</f>
        <v>0</v>
      </c>
      <c r="L162" s="24"/>
    </row>
    <row r="163" spans="1:12" ht="15">
      <c r="A163" s="2" t="s">
        <v>81</v>
      </c>
      <c r="B163" s="2"/>
      <c r="C163" s="11"/>
      <c r="D163" s="11"/>
      <c r="E163" s="11"/>
      <c r="F163" s="11"/>
      <c r="G163" s="7">
        <f>C40</f>
        <v>0</v>
      </c>
      <c r="H163" s="7">
        <f>G$113*(1+$C$41)</f>
        <v>0</v>
      </c>
      <c r="I163" s="7">
        <f>H$113*(1+$C$41)</f>
        <v>0</v>
      </c>
      <c r="J163" s="7">
        <f>I$113*(1+$C$41)</f>
        <v>0</v>
      </c>
      <c r="K163" s="7">
        <f>J$113*(1+$C$41)</f>
        <v>0</v>
      </c>
      <c r="L163" s="24"/>
    </row>
    <row r="164" spans="1:12" ht="15">
      <c r="A164" s="2" t="s">
        <v>44</v>
      </c>
      <c r="B164" s="2"/>
      <c r="C164" s="13"/>
      <c r="D164" s="13"/>
      <c r="E164" s="13"/>
      <c r="F164" s="13"/>
      <c r="G164" s="8">
        <f>B92</f>
        <v>0</v>
      </c>
      <c r="H164" s="8">
        <f>B93</f>
        <v>0</v>
      </c>
      <c r="I164" s="8">
        <f>B94</f>
        <v>0</v>
      </c>
      <c r="J164" s="8">
        <f>B95</f>
        <v>0</v>
      </c>
      <c r="K164" s="8">
        <f>B96</f>
        <v>0</v>
      </c>
      <c r="L164" s="24"/>
    </row>
    <row r="165" spans="1:12" ht="15">
      <c r="A165" s="2" t="s">
        <v>69</v>
      </c>
      <c r="B165" s="2"/>
      <c r="C165" s="6"/>
      <c r="D165" s="6"/>
      <c r="E165" s="6"/>
      <c r="F165" s="6"/>
      <c r="G165" s="6">
        <f>G$161-SUM(G$162:G$164)</f>
        <v>0</v>
      </c>
      <c r="H165" s="6">
        <f>H$161-SUM(H$162:H$164)</f>
        <v>0</v>
      </c>
      <c r="I165" s="6">
        <f>I$161-SUM(I$162:I$164)</f>
        <v>0</v>
      </c>
      <c r="J165" s="6">
        <f>J$161-SUM(J$162:J$164)</f>
        <v>0</v>
      </c>
      <c r="K165" s="6">
        <f>K$161-SUM(K$162:K$164)</f>
        <v>0</v>
      </c>
      <c r="L165" s="24"/>
    </row>
    <row r="166" spans="1:12" ht="15">
      <c r="A166" s="2" t="s">
        <v>45</v>
      </c>
      <c r="B166" s="2"/>
      <c r="C166" s="8"/>
      <c r="D166" s="8"/>
      <c r="E166" s="8"/>
      <c r="F166" s="8"/>
      <c r="G166" s="8">
        <f>G165*$C$56</f>
        <v>0</v>
      </c>
      <c r="H166" s="8">
        <f>H165*$C$56</f>
        <v>0</v>
      </c>
      <c r="I166" s="8">
        <f>I165*$C$56</f>
        <v>0</v>
      </c>
      <c r="J166" s="8">
        <f>J165*$C$56</f>
        <v>0</v>
      </c>
      <c r="K166" s="8">
        <f>K165*$C$56</f>
        <v>0</v>
      </c>
      <c r="L166" s="24"/>
    </row>
    <row r="167" spans="1:12" ht="15">
      <c r="A167" s="2" t="s">
        <v>70</v>
      </c>
      <c r="B167" s="2"/>
      <c r="C167" s="6"/>
      <c r="D167" s="6"/>
      <c r="E167" s="6"/>
      <c r="F167" s="6"/>
      <c r="G167" s="6">
        <f>G165-G166</f>
        <v>0</v>
      </c>
      <c r="H167" s="6">
        <f>H165-H166</f>
        <v>0</v>
      </c>
      <c r="I167" s="6">
        <f>I165-I166</f>
        <v>0</v>
      </c>
      <c r="J167" s="6">
        <f>J165-J166</f>
        <v>0</v>
      </c>
      <c r="K167" s="6">
        <f>K165-K166</f>
        <v>0</v>
      </c>
      <c r="L167" s="24"/>
    </row>
    <row r="168" spans="1:12" ht="15">
      <c r="A168" s="2" t="s">
        <v>82</v>
      </c>
      <c r="B168" s="2"/>
      <c r="C168" s="8"/>
      <c r="D168" s="8"/>
      <c r="E168" s="8"/>
      <c r="F168" s="8"/>
      <c r="G168" s="8">
        <f>G164</f>
        <v>0</v>
      </c>
      <c r="H168" s="8">
        <f>H164</f>
        <v>0</v>
      </c>
      <c r="I168" s="8">
        <f>I164</f>
        <v>0</v>
      </c>
      <c r="J168" s="8">
        <f>J164</f>
        <v>0</v>
      </c>
      <c r="K168" s="8">
        <f>K164</f>
        <v>0</v>
      </c>
      <c r="L168" s="24"/>
    </row>
    <row r="169" spans="1:12" ht="15">
      <c r="A169" s="2" t="s">
        <v>83</v>
      </c>
      <c r="B169" s="2"/>
      <c r="C169" s="6"/>
      <c r="D169" s="6"/>
      <c r="E169" s="6"/>
      <c r="F169" s="6"/>
      <c r="G169" s="6">
        <f>G167+G168</f>
        <v>0</v>
      </c>
      <c r="H169" s="6">
        <f>H167+H168</f>
        <v>0</v>
      </c>
      <c r="I169" s="6">
        <f>I167+I168</f>
        <v>0</v>
      </c>
      <c r="J169" s="6">
        <f>J167+J168</f>
        <v>0</v>
      </c>
      <c r="K169" s="6">
        <f>K167+K168</f>
        <v>0</v>
      </c>
      <c r="L169" s="24"/>
    </row>
    <row r="170" spans="1:12" ht="15">
      <c r="A170" s="2" t="s">
        <v>79</v>
      </c>
      <c r="B170" s="2"/>
      <c r="C170" s="2"/>
      <c r="D170" s="2"/>
      <c r="E170" s="2"/>
      <c r="F170" s="2"/>
      <c r="G170" s="2"/>
      <c r="H170" s="2"/>
      <c r="I170" s="2"/>
      <c r="J170" s="2"/>
      <c r="K170" s="7">
        <f>C33</f>
        <v>0</v>
      </c>
      <c r="L170" s="24"/>
    </row>
    <row r="171" spans="1:12" ht="15">
      <c r="A171" s="2" t="s">
        <v>84</v>
      </c>
      <c r="B171" s="2"/>
      <c r="C171" s="2"/>
      <c r="D171" s="2"/>
      <c r="E171" s="2"/>
      <c r="F171" s="2"/>
      <c r="G171" s="2"/>
      <c r="H171" s="2"/>
      <c r="I171" s="2"/>
      <c r="J171" s="2"/>
      <c r="K171" s="7">
        <f>-(+K170-C32)*C56</f>
        <v>0</v>
      </c>
      <c r="L171" s="24"/>
    </row>
    <row r="172" spans="1:12" ht="15">
      <c r="A172" s="2" t="s">
        <v>85</v>
      </c>
      <c r="B172" s="2"/>
      <c r="C172" s="2"/>
      <c r="D172" s="2"/>
      <c r="E172" s="2"/>
      <c r="F172" s="2"/>
      <c r="G172" s="2"/>
      <c r="H172" s="2"/>
      <c r="I172" s="2"/>
      <c r="J172" s="2"/>
      <c r="K172" s="7">
        <f>C35</f>
        <v>0</v>
      </c>
      <c r="L172" s="24"/>
    </row>
    <row r="173" spans="1:12" ht="15">
      <c r="A173" s="2" t="s">
        <v>86</v>
      </c>
      <c r="B173" s="2"/>
      <c r="C173" s="31"/>
      <c r="D173" s="31"/>
      <c r="E173" s="31"/>
      <c r="F173" s="31"/>
      <c r="G173" s="31"/>
      <c r="H173" s="31"/>
      <c r="I173" s="31"/>
      <c r="J173" s="31"/>
      <c r="K173" s="23">
        <f>-(K172-(C34-B97))*C56</f>
        <v>0</v>
      </c>
      <c r="L173" s="24"/>
    </row>
    <row r="174" spans="1:12" ht="15">
      <c r="A174" s="2"/>
      <c r="B174" s="2"/>
      <c r="C174" s="7"/>
      <c r="D174" s="7"/>
      <c r="E174" s="7"/>
      <c r="F174" s="7"/>
      <c r="G174" s="7"/>
      <c r="H174" s="7"/>
      <c r="I174" s="7"/>
      <c r="J174" s="7"/>
      <c r="K174" s="7"/>
      <c r="L174" s="24"/>
    </row>
    <row r="175" spans="1:12" ht="15.75" thickBot="1">
      <c r="A175" s="2" t="s">
        <v>46</v>
      </c>
      <c r="B175" s="2"/>
      <c r="C175" s="9">
        <f aca="true" t="shared" si="4" ref="C175:J175">C169+C159</f>
        <v>0</v>
      </c>
      <c r="D175" s="9">
        <f t="shared" si="4"/>
        <v>0</v>
      </c>
      <c r="E175" s="9">
        <f t="shared" si="4"/>
        <v>0</v>
      </c>
      <c r="F175" s="9">
        <f t="shared" si="4"/>
        <v>0</v>
      </c>
      <c r="G175" s="9">
        <f t="shared" si="4"/>
        <v>0</v>
      </c>
      <c r="H175" s="9">
        <f t="shared" si="4"/>
        <v>0</v>
      </c>
      <c r="I175" s="9">
        <f t="shared" si="4"/>
        <v>0</v>
      </c>
      <c r="J175" s="9">
        <f t="shared" si="4"/>
        <v>0</v>
      </c>
      <c r="K175" s="9">
        <f>K169+K159+SUM(K170:K173)</f>
        <v>0</v>
      </c>
      <c r="L175" s="24"/>
    </row>
    <row r="176" spans="1:12" ht="15.75" thickTop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4"/>
    </row>
    <row r="177" spans="1:12" ht="15">
      <c r="A177" s="1" t="s">
        <v>47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4"/>
    </row>
    <row r="178" spans="1:1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4"/>
    </row>
    <row r="179" spans="1:12" ht="15">
      <c r="A179" s="2" t="s">
        <v>160</v>
      </c>
      <c r="B179" s="2"/>
      <c r="C179" s="14">
        <f>C57+C58</f>
        <v>0</v>
      </c>
      <c r="D179" s="2"/>
      <c r="E179" s="2"/>
      <c r="F179" s="2"/>
      <c r="G179" s="2"/>
      <c r="H179" s="2"/>
      <c r="I179" s="2"/>
      <c r="J179" s="2"/>
      <c r="K179" s="2"/>
      <c r="L179" s="24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4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4"/>
    </row>
    <row r="182" spans="1:12" ht="15">
      <c r="A182" s="2"/>
      <c r="B182" s="1" t="s">
        <v>48</v>
      </c>
      <c r="C182" s="1" t="s">
        <v>49</v>
      </c>
      <c r="D182" s="1" t="s">
        <v>50</v>
      </c>
      <c r="E182" s="1" t="s">
        <v>50</v>
      </c>
      <c r="F182" s="1" t="s">
        <v>51</v>
      </c>
      <c r="G182" s="2"/>
      <c r="H182" s="2"/>
      <c r="I182" s="2"/>
      <c r="J182" s="2"/>
      <c r="K182" s="2"/>
      <c r="L182" s="24"/>
    </row>
    <row r="183" spans="1:12" ht="15">
      <c r="A183" s="15" t="s">
        <v>52</v>
      </c>
      <c r="B183" s="3" t="s">
        <v>53</v>
      </c>
      <c r="C183" s="3" t="s">
        <v>54</v>
      </c>
      <c r="D183" s="3" t="s">
        <v>55</v>
      </c>
      <c r="E183" s="3" t="s">
        <v>56</v>
      </c>
      <c r="F183" s="15" t="s">
        <v>57</v>
      </c>
      <c r="G183" s="2"/>
      <c r="H183" s="2"/>
      <c r="I183" s="2"/>
      <c r="J183" s="2"/>
      <c r="K183" s="2"/>
      <c r="L183" s="24"/>
    </row>
    <row r="184" spans="1:12" ht="15">
      <c r="A184" s="5" t="s">
        <v>58</v>
      </c>
      <c r="B184" s="6">
        <f>C175</f>
        <v>0</v>
      </c>
      <c r="C184" s="6">
        <f>B184</f>
        <v>0</v>
      </c>
      <c r="D184" s="6">
        <f>B184</f>
        <v>0</v>
      </c>
      <c r="E184" s="6">
        <f>C184</f>
        <v>0</v>
      </c>
      <c r="F184" s="2"/>
      <c r="G184" s="2"/>
      <c r="H184" s="2"/>
      <c r="I184" s="2"/>
      <c r="J184" s="2"/>
      <c r="K184" s="2"/>
      <c r="L184" s="24"/>
    </row>
    <row r="185" spans="1:12" ht="15">
      <c r="A185" s="5" t="s">
        <v>59</v>
      </c>
      <c r="B185" s="7">
        <f>D175</f>
        <v>0</v>
      </c>
      <c r="C185" s="7">
        <f>B185/(1+$C$129)</f>
        <v>0</v>
      </c>
      <c r="D185" s="7">
        <f aca="true" t="shared" si="5" ref="D185:D192">D184+B185</f>
        <v>0</v>
      </c>
      <c r="E185" s="7">
        <f aca="true" t="shared" si="6" ref="E185:E192">E184+C185</f>
        <v>0</v>
      </c>
      <c r="F185" s="2"/>
      <c r="G185" s="2"/>
      <c r="H185" s="2"/>
      <c r="I185" s="2"/>
      <c r="J185" s="2"/>
      <c r="K185" s="2"/>
      <c r="L185" s="24"/>
    </row>
    <row r="186" spans="1:12" ht="15">
      <c r="A186" s="5" t="s">
        <v>60</v>
      </c>
      <c r="B186" s="7">
        <f>E175</f>
        <v>0</v>
      </c>
      <c r="C186" s="7">
        <f>B186/(1+$C$129)^2</f>
        <v>0</v>
      </c>
      <c r="D186" s="7">
        <f t="shared" si="5"/>
        <v>0</v>
      </c>
      <c r="E186" s="7">
        <f t="shared" si="6"/>
        <v>0</v>
      </c>
      <c r="F186" s="2"/>
      <c r="G186" s="2"/>
      <c r="H186" s="2"/>
      <c r="I186" s="2"/>
      <c r="J186" s="2"/>
      <c r="K186" s="2"/>
      <c r="L186" s="24"/>
    </row>
    <row r="187" spans="1:12" ht="15">
      <c r="A187" s="5" t="s">
        <v>61</v>
      </c>
      <c r="B187" s="7">
        <f>F175</f>
        <v>0</v>
      </c>
      <c r="C187" s="7">
        <f>B187/(1+$C$129)^3</f>
        <v>0</v>
      </c>
      <c r="D187" s="7">
        <f t="shared" si="5"/>
        <v>0</v>
      </c>
      <c r="E187" s="7">
        <f t="shared" si="6"/>
        <v>0</v>
      </c>
      <c r="F187" s="2"/>
      <c r="G187" s="2"/>
      <c r="H187" s="2"/>
      <c r="I187" s="2"/>
      <c r="J187" s="2"/>
      <c r="K187" s="2"/>
      <c r="L187" s="24"/>
    </row>
    <row r="188" spans="1:12" ht="15">
      <c r="A188" s="5" t="s">
        <v>31</v>
      </c>
      <c r="B188" s="7">
        <f>G175</f>
        <v>0</v>
      </c>
      <c r="C188" s="7">
        <f>B188/(1+$C$129)^4</f>
        <v>0</v>
      </c>
      <c r="D188" s="7">
        <f t="shared" si="5"/>
        <v>0</v>
      </c>
      <c r="E188" s="7">
        <f t="shared" si="6"/>
        <v>0</v>
      </c>
      <c r="F188" s="6">
        <f>B188*(1+$C$129)^4</f>
        <v>0</v>
      </c>
      <c r="G188" s="1"/>
      <c r="H188" s="2"/>
      <c r="I188" s="2"/>
      <c r="J188" s="2"/>
      <c r="K188" s="2"/>
      <c r="L188" s="24"/>
    </row>
    <row r="189" spans="1:12" ht="15">
      <c r="A189" s="5" t="s">
        <v>32</v>
      </c>
      <c r="B189" s="7">
        <f>H175</f>
        <v>0</v>
      </c>
      <c r="C189" s="7">
        <f>B189/(1+$C$129)^5</f>
        <v>0</v>
      </c>
      <c r="D189" s="7">
        <f t="shared" si="5"/>
        <v>0</v>
      </c>
      <c r="E189" s="7">
        <f t="shared" si="6"/>
        <v>0</v>
      </c>
      <c r="F189" s="7">
        <f>B189*(1+$C$129)^3</f>
        <v>0</v>
      </c>
      <c r="G189" s="1"/>
      <c r="H189" s="2"/>
      <c r="I189" s="2"/>
      <c r="J189" s="2"/>
      <c r="K189" s="2"/>
      <c r="L189" s="24"/>
    </row>
    <row r="190" spans="1:12" ht="15">
      <c r="A190" s="5" t="s">
        <v>21</v>
      </c>
      <c r="B190" s="7">
        <f>I175</f>
        <v>0</v>
      </c>
      <c r="C190" s="7">
        <f>B190/(1+$C$129)^6</f>
        <v>0</v>
      </c>
      <c r="D190" s="7">
        <f t="shared" si="5"/>
        <v>0</v>
      </c>
      <c r="E190" s="7">
        <f t="shared" si="6"/>
        <v>0</v>
      </c>
      <c r="F190" s="7">
        <f>B190*(1+$C$129)^2</f>
        <v>0</v>
      </c>
      <c r="G190" s="1"/>
      <c r="H190" s="2"/>
      <c r="I190" s="2"/>
      <c r="J190" s="2"/>
      <c r="K190" s="2"/>
      <c r="L190" s="24"/>
    </row>
    <row r="191" spans="1:12" ht="15">
      <c r="A191" s="5" t="s">
        <v>22</v>
      </c>
      <c r="B191" s="7">
        <f>J175</f>
        <v>0</v>
      </c>
      <c r="C191" s="7">
        <f>B191/(1+$C$129)^7</f>
        <v>0</v>
      </c>
      <c r="D191" s="7">
        <f t="shared" si="5"/>
        <v>0</v>
      </c>
      <c r="E191" s="7">
        <f t="shared" si="6"/>
        <v>0</v>
      </c>
      <c r="F191" s="7">
        <f>B191*(1+$C$129)</f>
        <v>0</v>
      </c>
      <c r="G191" s="1"/>
      <c r="H191" s="2"/>
      <c r="I191" s="2"/>
      <c r="J191" s="2"/>
      <c r="K191" s="2"/>
      <c r="L191" s="24"/>
    </row>
    <row r="192" spans="1:12" ht="15">
      <c r="A192" s="5" t="s">
        <v>23</v>
      </c>
      <c r="B192" s="7">
        <f>K175</f>
        <v>0</v>
      </c>
      <c r="C192" s="7">
        <f>B192/(1+$C$129)^8</f>
        <v>0</v>
      </c>
      <c r="D192" s="7">
        <f t="shared" si="5"/>
        <v>0</v>
      </c>
      <c r="E192" s="7">
        <f t="shared" si="6"/>
        <v>0</v>
      </c>
      <c r="F192" s="7">
        <f>B192</f>
        <v>0</v>
      </c>
      <c r="G192" s="2"/>
      <c r="H192" s="2"/>
      <c r="I192" s="2"/>
      <c r="J192" s="2"/>
      <c r="K192" s="2"/>
      <c r="L192" s="24"/>
    </row>
    <row r="193" spans="1:1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4"/>
    </row>
    <row r="194" spans="1:12" ht="15">
      <c r="A194" s="2"/>
      <c r="B194" s="16" t="s">
        <v>7</v>
      </c>
      <c r="C194" s="6">
        <f>NPV($C$129,B185:B192)+B184</f>
        <v>0</v>
      </c>
      <c r="D194" s="2"/>
      <c r="E194" s="16" t="s">
        <v>62</v>
      </c>
      <c r="F194" s="6">
        <f>SUM(C184:C187)</f>
        <v>0</v>
      </c>
      <c r="G194" s="2"/>
      <c r="H194" s="2"/>
      <c r="I194" s="2"/>
      <c r="J194" s="2"/>
      <c r="K194" s="2"/>
      <c r="L194" s="24"/>
    </row>
    <row r="195" spans="1:12" ht="15">
      <c r="A195" s="2"/>
      <c r="B195" s="16" t="s">
        <v>8</v>
      </c>
      <c r="C195" s="14" t="e">
        <f>IRR(B184:B192,0.16)</f>
        <v>#NUM!</v>
      </c>
      <c r="D195" s="2"/>
      <c r="E195" s="16" t="s">
        <v>63</v>
      </c>
      <c r="F195" s="6">
        <f>SUM(F188:F192)</f>
        <v>0</v>
      </c>
      <c r="G195" s="2"/>
      <c r="H195" s="2"/>
      <c r="I195" s="2"/>
      <c r="J195" s="2"/>
      <c r="K195" s="2"/>
      <c r="L195" s="24"/>
    </row>
    <row r="196" spans="1:12" ht="15">
      <c r="A196" s="2"/>
      <c r="B196" s="16" t="s">
        <v>9</v>
      </c>
      <c r="C196" s="14" t="e">
        <f>RATE(8,,F194,F195)</f>
        <v>#NUM!</v>
      </c>
      <c r="D196" s="2"/>
      <c r="E196" s="2"/>
      <c r="F196" s="2"/>
      <c r="G196" s="2"/>
      <c r="H196" s="2"/>
      <c r="I196" s="2"/>
      <c r="J196" s="2"/>
      <c r="K196" s="2"/>
      <c r="L196" s="24"/>
    </row>
    <row r="197" spans="1:12" ht="15">
      <c r="A197" s="2"/>
      <c r="B197" s="16" t="s">
        <v>10</v>
      </c>
      <c r="C197" s="17">
        <f>IF(D185&gt;0,-D184/B185,IF(D186&gt;0,1-D185/B186,IF(D187&gt;0,2-D186/B187,IF(D188&gt;0,3-D187/B188,IF(D189&gt;0,4-D188/B189,IF(D190&gt;0,5-D189/B190,IF(D191&gt;0,6-D190/B191,IF(D192&gt;0,7-D191/B192,0))))))))</f>
        <v>0</v>
      </c>
      <c r="D197" s="2"/>
      <c r="E197" s="2"/>
      <c r="F197" s="2"/>
      <c r="G197" s="2"/>
      <c r="H197" s="2"/>
      <c r="I197" s="2"/>
      <c r="J197" s="2"/>
      <c r="K197" s="2"/>
      <c r="L197" s="24"/>
    </row>
    <row r="198" spans="1:12" ht="15">
      <c r="A198" s="2" t="s">
        <v>114</v>
      </c>
      <c r="B198" s="2"/>
      <c r="C198" s="17">
        <f>IF(E185&gt;0,-E184/C185,IF(E186&gt;0,1-E185/C186,IF(E187&gt;0,2-E186/C187,IF(E188&gt;0,3-E187/C188,IF(E189&gt;0,4-E188/C189,IF(E190&gt;0,5-E189/C190,IF(E191&gt;0,6-E190/C191,IF(E192&gt;0,7-E191/C192,99.99))))))))</f>
        <v>99.99</v>
      </c>
      <c r="D198" s="2"/>
      <c r="E198" s="2"/>
      <c r="F198" s="2"/>
      <c r="G198" s="2"/>
      <c r="H198" s="2"/>
      <c r="I198" s="2"/>
      <c r="J198" s="2"/>
      <c r="K198" s="2"/>
      <c r="L198" s="24"/>
    </row>
    <row r="199" spans="1:12" ht="15">
      <c r="A199" s="2"/>
      <c r="B199" s="2"/>
      <c r="C199" s="17"/>
      <c r="D199" s="2"/>
      <c r="E199" s="2"/>
      <c r="F199" s="2"/>
      <c r="G199" s="2"/>
      <c r="H199" s="2"/>
      <c r="I199" s="2"/>
      <c r="J199" s="2"/>
      <c r="K199" s="2"/>
      <c r="L199" s="24"/>
    </row>
    <row r="200" spans="1:12" ht="15">
      <c r="A200" s="18" t="s">
        <v>20</v>
      </c>
      <c r="B200" s="2"/>
      <c r="C200" s="17"/>
      <c r="D200" s="2"/>
      <c r="E200" s="2"/>
      <c r="F200" s="2"/>
      <c r="G200" s="2"/>
      <c r="H200" s="2"/>
      <c r="I200" s="2"/>
      <c r="J200" s="2"/>
      <c r="K200" s="2"/>
      <c r="L200" s="24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36" t="s">
        <v>124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">
      <c r="A204" s="2"/>
      <c r="B204" s="1" t="s">
        <v>48</v>
      </c>
      <c r="C204" s="1" t="s">
        <v>49</v>
      </c>
      <c r="D204" s="1" t="s">
        <v>50</v>
      </c>
      <c r="E204" s="1" t="s">
        <v>50</v>
      </c>
      <c r="F204" s="1" t="s">
        <v>51</v>
      </c>
      <c r="G204" s="2"/>
      <c r="H204" s="2"/>
      <c r="I204" s="2"/>
      <c r="J204" s="2"/>
      <c r="K204" s="2"/>
    </row>
    <row r="205" spans="1:11" ht="15">
      <c r="A205" s="15" t="s">
        <v>52</v>
      </c>
      <c r="B205" s="3" t="s">
        <v>53</v>
      </c>
      <c r="C205" s="3" t="s">
        <v>54</v>
      </c>
      <c r="D205" s="3" t="s">
        <v>55</v>
      </c>
      <c r="E205" s="3" t="s">
        <v>56</v>
      </c>
      <c r="F205" s="15" t="s">
        <v>57</v>
      </c>
      <c r="G205" s="2"/>
      <c r="H205" s="2"/>
      <c r="I205" s="2"/>
      <c r="J205" s="2"/>
      <c r="K205" s="2"/>
    </row>
    <row r="206" spans="1:11" ht="15">
      <c r="A206" s="5" t="s">
        <v>21</v>
      </c>
      <c r="B206" s="6">
        <f aca="true" t="shared" si="7" ref="B206:B212">C68</f>
        <v>0</v>
      </c>
      <c r="C206" s="6">
        <f>B206</f>
        <v>0</v>
      </c>
      <c r="D206" s="6">
        <f>B206</f>
        <v>0</v>
      </c>
      <c r="E206" s="6">
        <f>C206</f>
        <v>0</v>
      </c>
      <c r="F206" s="2"/>
      <c r="G206" s="2"/>
      <c r="H206" s="2"/>
      <c r="I206" s="2"/>
      <c r="J206" s="2"/>
      <c r="K206" s="2"/>
    </row>
    <row r="207" spans="1:11" ht="15">
      <c r="A207" s="5" t="s">
        <v>22</v>
      </c>
      <c r="B207" s="7">
        <f t="shared" si="7"/>
        <v>0</v>
      </c>
      <c r="C207" s="7">
        <f>B207/(1+$C$214)</f>
        <v>0</v>
      </c>
      <c r="D207" s="7">
        <f aca="true" t="shared" si="8" ref="D207:E212">D206+B207</f>
        <v>0</v>
      </c>
      <c r="E207" s="7">
        <f t="shared" si="8"/>
        <v>0</v>
      </c>
      <c r="F207" s="6"/>
      <c r="G207" s="2"/>
      <c r="H207" s="2"/>
      <c r="I207" s="2"/>
      <c r="J207" s="2"/>
      <c r="K207" s="2"/>
    </row>
    <row r="208" spans="1:11" ht="15">
      <c r="A208" s="5" t="s">
        <v>23</v>
      </c>
      <c r="B208" s="7">
        <f t="shared" si="7"/>
        <v>0</v>
      </c>
      <c r="C208" s="7">
        <f>B208/(1+$C$214)^2</f>
        <v>0</v>
      </c>
      <c r="D208" s="7">
        <f t="shared" si="8"/>
        <v>0</v>
      </c>
      <c r="E208" s="7">
        <f t="shared" si="8"/>
        <v>0</v>
      </c>
      <c r="F208" s="7"/>
      <c r="G208" s="2"/>
      <c r="H208" s="2"/>
      <c r="I208" s="2"/>
      <c r="J208" s="2"/>
      <c r="K208" s="2"/>
    </row>
    <row r="209" spans="1:11" ht="15">
      <c r="A209" s="5" t="s">
        <v>24</v>
      </c>
      <c r="B209" s="7">
        <f t="shared" si="7"/>
        <v>0</v>
      </c>
      <c r="C209" s="7">
        <f>B209/(1+$C$214)^3</f>
        <v>0</v>
      </c>
      <c r="D209" s="7">
        <f>D208+B209</f>
        <v>0</v>
      </c>
      <c r="E209" s="7">
        <f>E208+C209</f>
        <v>0</v>
      </c>
      <c r="F209" s="7">
        <f>B209*(1+$C$214)^3</f>
        <v>0</v>
      </c>
      <c r="G209" s="2"/>
      <c r="H209" s="2"/>
      <c r="I209" s="2"/>
      <c r="J209" s="2"/>
      <c r="K209" s="2"/>
    </row>
    <row r="210" spans="1:11" ht="15">
      <c r="A210" s="5" t="s">
        <v>25</v>
      </c>
      <c r="B210" s="7">
        <f t="shared" si="7"/>
        <v>0</v>
      </c>
      <c r="C210" s="7">
        <f>B210/(1+$C$214)^4</f>
        <v>0</v>
      </c>
      <c r="D210" s="7">
        <f t="shared" si="8"/>
        <v>0</v>
      </c>
      <c r="E210" s="7">
        <f t="shared" si="8"/>
        <v>0</v>
      </c>
      <c r="F210" s="7">
        <f>B210*(1+$C$214)^2</f>
        <v>0</v>
      </c>
      <c r="G210" s="2"/>
      <c r="H210" s="2"/>
      <c r="I210" s="2"/>
      <c r="J210" s="2"/>
      <c r="K210" s="2"/>
    </row>
    <row r="211" spans="1:11" ht="15">
      <c r="A211" s="5" t="s">
        <v>26</v>
      </c>
      <c r="B211" s="7">
        <f t="shared" si="7"/>
        <v>0</v>
      </c>
      <c r="C211" s="7">
        <f>B211/(1+$C$214)^5</f>
        <v>0</v>
      </c>
      <c r="D211" s="7">
        <f t="shared" si="8"/>
        <v>0</v>
      </c>
      <c r="E211" s="7">
        <f t="shared" si="8"/>
        <v>0</v>
      </c>
      <c r="F211" s="7">
        <f>B211*(1+$C$214)</f>
        <v>0</v>
      </c>
      <c r="G211" s="2"/>
      <c r="H211" s="2"/>
      <c r="I211" s="2"/>
      <c r="J211" s="2"/>
      <c r="K211" s="2"/>
    </row>
    <row r="212" spans="1:11" ht="15">
      <c r="A212" s="5" t="s">
        <v>27</v>
      </c>
      <c r="B212" s="7">
        <f t="shared" si="7"/>
        <v>0</v>
      </c>
      <c r="C212" s="7">
        <f>B212/(1+$C$214)^6</f>
        <v>0</v>
      </c>
      <c r="D212" s="7">
        <f t="shared" si="8"/>
        <v>0</v>
      </c>
      <c r="E212" s="7">
        <f t="shared" si="8"/>
        <v>0</v>
      </c>
      <c r="F212" s="7">
        <f>B212</f>
        <v>0</v>
      </c>
      <c r="G212" s="2"/>
      <c r="H212" s="2"/>
      <c r="I212" s="2"/>
      <c r="J212" s="2"/>
      <c r="K212" s="2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2" t="s">
        <v>160</v>
      </c>
      <c r="B214" s="2"/>
      <c r="C214" s="14">
        <f>C57+C58</f>
        <v>0</v>
      </c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2" t="s">
        <v>65</v>
      </c>
      <c r="B216" s="2"/>
      <c r="C216" s="6">
        <f>NPV($C$214,B207:B212)+B206</f>
        <v>0</v>
      </c>
      <c r="D216" s="16" t="s">
        <v>62</v>
      </c>
      <c r="E216" s="6">
        <f>SUM(C206:C208)</f>
        <v>0</v>
      </c>
      <c r="G216" s="2"/>
      <c r="H216" s="2"/>
      <c r="I216" s="2"/>
      <c r="J216" s="2"/>
      <c r="K216" s="2"/>
    </row>
    <row r="217" spans="1:11" ht="15">
      <c r="A217" s="2"/>
      <c r="B217" s="16" t="s">
        <v>8</v>
      </c>
      <c r="C217" s="14" t="e">
        <f>IRR(B206:B212,0.16)</f>
        <v>#NUM!</v>
      </c>
      <c r="D217" s="16" t="s">
        <v>63</v>
      </c>
      <c r="E217" s="6">
        <f>SUM(F209:F212)</f>
        <v>0</v>
      </c>
      <c r="G217" s="2"/>
      <c r="H217" s="2"/>
      <c r="I217" s="2"/>
      <c r="J217" s="2"/>
      <c r="K217" s="2"/>
    </row>
    <row r="218" spans="1:11" ht="15">
      <c r="A218" s="2"/>
      <c r="B218" s="16" t="s">
        <v>9</v>
      </c>
      <c r="C218" s="14" t="e">
        <f>RATE(6,,E216,E217)</f>
        <v>#NUM!</v>
      </c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2"/>
      <c r="B219" s="16" t="s">
        <v>10</v>
      </c>
      <c r="C219" s="17">
        <f>IF(D207&gt;0,-D206/B207,IF(D208&gt;0,1-D207/B208,IF(D209&gt;0,2-D208/B209,IF(D210&gt;0,3-D209/B210,IF(D211&gt;0,4-D210/B211,IF(D212&gt;0,5-D211/B212,99.9))))))</f>
        <v>99.9</v>
      </c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2" t="s">
        <v>64</v>
      </c>
      <c r="B220" s="2"/>
      <c r="C220" s="17">
        <f>IF(E207&gt;0,-E206/C207,IF(E208&gt;0,1-E207/C208,IF(E209&gt;0,2-E208/C209,IF(E210&gt;0,3-E209/C210,IF(E211&gt;0,4-E210/C211,IF(E212&gt;0,5-E211/C212,99.99))))))</f>
        <v>99.99</v>
      </c>
      <c r="D220" s="2"/>
      <c r="E220" s="2"/>
      <c r="F220" s="2"/>
      <c r="G220" s="2"/>
      <c r="H220" s="2"/>
      <c r="I220" s="2"/>
      <c r="J220" s="2"/>
      <c r="K220" s="2"/>
    </row>
    <row r="221" spans="1:11" ht="15">
      <c r="A221" s="2" t="s">
        <v>66</v>
      </c>
      <c r="B221" s="2"/>
      <c r="C221" s="6">
        <f>C216/(1+C214)^6</f>
        <v>0</v>
      </c>
      <c r="D221" s="2"/>
      <c r="E221" s="2"/>
      <c r="F221" s="2"/>
      <c r="G221" s="2"/>
      <c r="H221" s="2"/>
      <c r="I221" s="2"/>
      <c r="J221" s="2"/>
      <c r="K221" s="2"/>
    </row>
    <row r="222" spans="1:1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">
      <c r="A223" s="36" t="s">
        <v>125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">
      <c r="A225" s="2"/>
      <c r="B225" s="1" t="s">
        <v>48</v>
      </c>
      <c r="C225" s="1" t="s">
        <v>49</v>
      </c>
      <c r="D225" s="1" t="s">
        <v>50</v>
      </c>
      <c r="E225" s="1" t="s">
        <v>50</v>
      </c>
      <c r="F225" s="1" t="s">
        <v>51</v>
      </c>
      <c r="G225" s="2"/>
      <c r="H225" s="2"/>
      <c r="I225" s="2"/>
      <c r="J225" s="2"/>
      <c r="K225" s="2"/>
    </row>
    <row r="226" spans="1:11" ht="15">
      <c r="A226" s="15" t="s">
        <v>52</v>
      </c>
      <c r="B226" s="3" t="s">
        <v>53</v>
      </c>
      <c r="C226" s="3" t="s">
        <v>54</v>
      </c>
      <c r="D226" s="3" t="s">
        <v>55</v>
      </c>
      <c r="E226" s="3" t="s">
        <v>56</v>
      </c>
      <c r="F226" s="15" t="s">
        <v>57</v>
      </c>
      <c r="G226" s="2"/>
      <c r="H226" s="2"/>
      <c r="I226" s="2"/>
      <c r="J226" s="2"/>
      <c r="K226" s="2"/>
    </row>
    <row r="227" spans="1:11" ht="15">
      <c r="A227" s="5" t="s">
        <v>21</v>
      </c>
      <c r="B227" s="6">
        <f aca="true" t="shared" si="9" ref="B227:B233">D68</f>
        <v>0</v>
      </c>
      <c r="C227" s="6">
        <f>B227</f>
        <v>0</v>
      </c>
      <c r="D227" s="6">
        <f>B227</f>
        <v>0</v>
      </c>
      <c r="E227" s="6">
        <f>C227</f>
        <v>0</v>
      </c>
      <c r="F227" s="2"/>
      <c r="G227" s="2"/>
      <c r="H227" s="2"/>
      <c r="I227" s="2"/>
      <c r="J227" s="2"/>
      <c r="K227" s="2"/>
    </row>
    <row r="228" spans="1:11" ht="15">
      <c r="A228" s="5" t="s">
        <v>22</v>
      </c>
      <c r="B228" s="6">
        <f t="shared" si="9"/>
        <v>0</v>
      </c>
      <c r="C228" s="7">
        <f>B228/(1+$C$214)</f>
        <v>0</v>
      </c>
      <c r="D228" s="7">
        <f aca="true" t="shared" si="10" ref="D228:E233">D227+B228</f>
        <v>0</v>
      </c>
      <c r="E228" s="7">
        <f t="shared" si="10"/>
        <v>0</v>
      </c>
      <c r="F228" s="6"/>
      <c r="G228" s="2"/>
      <c r="H228" s="2"/>
      <c r="I228" s="2"/>
      <c r="J228" s="2"/>
      <c r="K228" s="2"/>
    </row>
    <row r="229" spans="1:11" ht="15">
      <c r="A229" s="5" t="s">
        <v>23</v>
      </c>
      <c r="B229" s="6">
        <f t="shared" si="9"/>
        <v>0</v>
      </c>
      <c r="C229" s="7">
        <f>B229/(1+$C$214)^2</f>
        <v>0</v>
      </c>
      <c r="D229" s="7">
        <f t="shared" si="10"/>
        <v>0</v>
      </c>
      <c r="E229" s="7">
        <f t="shared" si="10"/>
        <v>0</v>
      </c>
      <c r="F229" s="7"/>
      <c r="G229" s="2"/>
      <c r="H229" s="2"/>
      <c r="I229" s="2"/>
      <c r="J229" s="2"/>
      <c r="K229" s="2"/>
    </row>
    <row r="230" spans="1:11" ht="15">
      <c r="A230" s="5" t="s">
        <v>24</v>
      </c>
      <c r="B230" s="6">
        <f t="shared" si="9"/>
        <v>0</v>
      </c>
      <c r="C230" s="7">
        <f>B230/(1+$C$214)^3</f>
        <v>0</v>
      </c>
      <c r="D230" s="7">
        <f t="shared" si="10"/>
        <v>0</v>
      </c>
      <c r="E230" s="7">
        <f t="shared" si="10"/>
        <v>0</v>
      </c>
      <c r="F230" s="7">
        <f>B230*(1+$C$214)^3</f>
        <v>0</v>
      </c>
      <c r="G230" s="2"/>
      <c r="H230" s="2"/>
      <c r="I230" s="2"/>
      <c r="J230" s="2"/>
      <c r="K230" s="2"/>
    </row>
    <row r="231" spans="1:11" ht="15">
      <c r="A231" s="5" t="s">
        <v>25</v>
      </c>
      <c r="B231" s="6">
        <f t="shared" si="9"/>
        <v>0</v>
      </c>
      <c r="C231" s="7">
        <f>B231/(1+$C$214)^4</f>
        <v>0</v>
      </c>
      <c r="D231" s="7">
        <f t="shared" si="10"/>
        <v>0</v>
      </c>
      <c r="E231" s="7">
        <f t="shared" si="10"/>
        <v>0</v>
      </c>
      <c r="F231" s="7">
        <f>B231*(1+$C$214)^2</f>
        <v>0</v>
      </c>
      <c r="G231" s="2"/>
      <c r="H231" s="2"/>
      <c r="I231" s="2"/>
      <c r="J231" s="2"/>
      <c r="K231" s="2"/>
    </row>
    <row r="232" spans="1:11" ht="15">
      <c r="A232" s="5" t="s">
        <v>26</v>
      </c>
      <c r="B232" s="6">
        <f t="shared" si="9"/>
        <v>0</v>
      </c>
      <c r="C232" s="7">
        <f>B232/(1+$C$214)^5</f>
        <v>0</v>
      </c>
      <c r="D232" s="7">
        <f t="shared" si="10"/>
        <v>0</v>
      </c>
      <c r="E232" s="7">
        <f t="shared" si="10"/>
        <v>0</v>
      </c>
      <c r="F232" s="7">
        <f>B232*(1+$C$214)</f>
        <v>0</v>
      </c>
      <c r="G232" s="2"/>
      <c r="H232" s="2"/>
      <c r="I232" s="2"/>
      <c r="J232" s="2"/>
      <c r="K232" s="2"/>
    </row>
    <row r="233" spans="1:11" ht="15">
      <c r="A233" s="5" t="s">
        <v>27</v>
      </c>
      <c r="B233" s="6">
        <f t="shared" si="9"/>
        <v>0</v>
      </c>
      <c r="C233" s="7">
        <f>B233/(1+$C$214)^6</f>
        <v>0</v>
      </c>
      <c r="D233" s="7">
        <f t="shared" si="10"/>
        <v>0</v>
      </c>
      <c r="E233" s="7">
        <f t="shared" si="10"/>
        <v>0</v>
      </c>
      <c r="F233" s="7">
        <f>B233</f>
        <v>0</v>
      </c>
      <c r="G233" s="2"/>
      <c r="H233" s="2"/>
      <c r="I233" s="2"/>
      <c r="J233" s="2"/>
      <c r="K233" s="2"/>
    </row>
    <row r="234" spans="1:1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2" t="s">
        <v>160</v>
      </c>
      <c r="B235" s="2"/>
      <c r="C235" s="14">
        <f>C57+C58</f>
        <v>0</v>
      </c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2" t="s">
        <v>65</v>
      </c>
      <c r="B237" s="2"/>
      <c r="C237" s="6">
        <f>NPV(C235,B228:B233)+B227</f>
        <v>0</v>
      </c>
      <c r="D237" s="2"/>
      <c r="E237" s="16" t="s">
        <v>62</v>
      </c>
      <c r="F237" s="6">
        <f>SUM(C227:C229)</f>
        <v>0</v>
      </c>
      <c r="G237" s="2"/>
      <c r="H237" s="2"/>
      <c r="I237" s="2"/>
      <c r="J237" s="2"/>
      <c r="K237" s="2"/>
    </row>
    <row r="238" spans="1:11" ht="15">
      <c r="A238" s="2"/>
      <c r="B238" s="16" t="s">
        <v>8</v>
      </c>
      <c r="C238" s="14" t="e">
        <f>IRR(B227:B233,0.16)</f>
        <v>#NUM!</v>
      </c>
      <c r="D238" s="2"/>
      <c r="E238" s="16" t="s">
        <v>63</v>
      </c>
      <c r="F238" s="6">
        <f>SUM(F230:F233)</f>
        <v>0</v>
      </c>
      <c r="G238" s="2"/>
      <c r="H238" s="2"/>
      <c r="I238" s="2"/>
      <c r="J238" s="2"/>
      <c r="K238" s="2"/>
    </row>
    <row r="239" spans="1:11" ht="15">
      <c r="A239" s="2"/>
      <c r="B239" s="16" t="s">
        <v>9</v>
      </c>
      <c r="C239" s="14" t="e">
        <f>RATE(6,,F237,F238)</f>
        <v>#NUM!</v>
      </c>
      <c r="D239" s="2"/>
      <c r="E239" s="2"/>
      <c r="F239" s="2"/>
      <c r="G239" s="2"/>
      <c r="H239" s="2"/>
      <c r="I239" s="2"/>
      <c r="J239" s="2"/>
      <c r="K239" s="2"/>
    </row>
    <row r="240" spans="1:11" ht="15">
      <c r="A240" s="2"/>
      <c r="B240" s="16" t="s">
        <v>10</v>
      </c>
      <c r="C240" s="17">
        <f>IF(D228&gt;0,-D227/B228,IF(D229&gt;0,1-D228/B229,IF(D230&gt;0,2-D229/B230,IF(D231&gt;0,3-D230/B231,IF(D232&gt;0,4-D231/B232,IF(D233&gt;0,5-D232/B233,99.9))))))</f>
        <v>99.9</v>
      </c>
      <c r="D240" s="2"/>
      <c r="E240" s="2"/>
      <c r="F240" s="2"/>
      <c r="G240" s="2"/>
      <c r="H240" s="2"/>
      <c r="I240" s="2"/>
      <c r="J240" s="2"/>
      <c r="K240" s="2"/>
    </row>
    <row r="241" spans="1:11" ht="15">
      <c r="A241" s="2" t="s">
        <v>64</v>
      </c>
      <c r="B241" s="2"/>
      <c r="C241" s="17">
        <f>IF(E228&gt;0,-E227/C228,IF(E229&gt;0,1-E228/C229,IF(E230&gt;0,2-E229/C230,IF(E231&gt;0,3-E230/C231,IF(E232&gt;0,4-E231/C232,IF(E233&gt;0,5-E232/C233,99.99))))))</f>
        <v>99.99</v>
      </c>
      <c r="D241" s="2"/>
      <c r="E241" s="2"/>
      <c r="F241" s="2"/>
      <c r="G241" s="2"/>
      <c r="H241" s="2"/>
      <c r="I241" s="2"/>
      <c r="J241" s="2"/>
      <c r="K241" s="2"/>
    </row>
    <row r="242" spans="1:11" ht="15">
      <c r="A242" s="2" t="s">
        <v>66</v>
      </c>
      <c r="B242" s="2"/>
      <c r="C242" s="6">
        <f>C237/(1+C235)^6</f>
        <v>0</v>
      </c>
      <c r="D242" s="2"/>
      <c r="E242" s="2"/>
      <c r="F242" s="2"/>
      <c r="G242" s="2"/>
      <c r="H242" s="2"/>
      <c r="I242" s="2"/>
      <c r="J242" s="2"/>
      <c r="K242" s="2"/>
    </row>
    <row r="243" spans="1:1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">
      <c r="A244" s="36" t="s">
        <v>126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">
      <c r="A246" s="19"/>
      <c r="B246" s="20" t="s">
        <v>48</v>
      </c>
      <c r="C246" s="20" t="s">
        <v>49</v>
      </c>
      <c r="D246" s="20" t="s">
        <v>50</v>
      </c>
      <c r="E246" s="20" t="s">
        <v>50</v>
      </c>
      <c r="F246" s="20" t="s">
        <v>51</v>
      </c>
      <c r="G246" s="2"/>
      <c r="H246" s="2"/>
      <c r="I246" s="2"/>
      <c r="J246" s="2"/>
      <c r="K246" s="2"/>
    </row>
    <row r="247" spans="1:11" ht="15">
      <c r="A247" s="15" t="s">
        <v>52</v>
      </c>
      <c r="B247" s="3" t="s">
        <v>53</v>
      </c>
      <c r="C247" s="3" t="s">
        <v>54</v>
      </c>
      <c r="D247" s="3" t="s">
        <v>55</v>
      </c>
      <c r="E247" s="3" t="s">
        <v>56</v>
      </c>
      <c r="F247" s="15" t="s">
        <v>57</v>
      </c>
      <c r="G247" s="2"/>
      <c r="H247" s="2"/>
      <c r="I247" s="2"/>
      <c r="J247" s="2"/>
      <c r="K247" s="2"/>
    </row>
    <row r="248" spans="1:11" ht="15">
      <c r="A248" s="5" t="s">
        <v>21</v>
      </c>
      <c r="B248" s="6">
        <f aca="true" t="shared" si="11" ref="B248:B254">E68</f>
        <v>0</v>
      </c>
      <c r="C248" s="6">
        <f>B248</f>
        <v>0</v>
      </c>
      <c r="D248" s="6">
        <f>B248</f>
        <v>0</v>
      </c>
      <c r="E248" s="6">
        <f>C248</f>
        <v>0</v>
      </c>
      <c r="F248" s="2"/>
      <c r="G248" s="2"/>
      <c r="H248" s="2"/>
      <c r="I248" s="2"/>
      <c r="J248" s="2"/>
      <c r="K248" s="2"/>
    </row>
    <row r="249" spans="1:11" ht="15">
      <c r="A249" s="5" t="s">
        <v>22</v>
      </c>
      <c r="B249" s="7">
        <f t="shared" si="11"/>
        <v>0</v>
      </c>
      <c r="C249" s="7">
        <f>B249/(1+$C$214)</f>
        <v>0</v>
      </c>
      <c r="D249" s="7">
        <f aca="true" t="shared" si="12" ref="D249:E254">D248+B249</f>
        <v>0</v>
      </c>
      <c r="E249" s="7">
        <f t="shared" si="12"/>
        <v>0</v>
      </c>
      <c r="F249" s="6"/>
      <c r="G249" s="2"/>
      <c r="H249" s="2"/>
      <c r="I249" s="2"/>
      <c r="J249" s="2"/>
      <c r="K249" s="2"/>
    </row>
    <row r="250" spans="1:11" ht="15">
      <c r="A250" s="5" t="s">
        <v>23</v>
      </c>
      <c r="B250" s="7">
        <f t="shared" si="11"/>
        <v>0</v>
      </c>
      <c r="C250" s="7">
        <f>B250/(1+$C$214)^2</f>
        <v>0</v>
      </c>
      <c r="D250" s="7">
        <f t="shared" si="12"/>
        <v>0</v>
      </c>
      <c r="E250" s="7">
        <f t="shared" si="12"/>
        <v>0</v>
      </c>
      <c r="F250" s="7"/>
      <c r="G250" s="2"/>
      <c r="H250" s="2"/>
      <c r="I250" s="2"/>
      <c r="J250" s="2"/>
      <c r="K250" s="2"/>
    </row>
    <row r="251" spans="1:11" ht="15">
      <c r="A251" s="5" t="s">
        <v>24</v>
      </c>
      <c r="B251" s="7">
        <f t="shared" si="11"/>
        <v>0</v>
      </c>
      <c r="C251" s="7">
        <f>B251/(1+$C$214)^3</f>
        <v>0</v>
      </c>
      <c r="D251" s="7">
        <f t="shared" si="12"/>
        <v>0</v>
      </c>
      <c r="E251" s="7">
        <f t="shared" si="12"/>
        <v>0</v>
      </c>
      <c r="F251" s="7">
        <f>B251*(1+$C$214)^3</f>
        <v>0</v>
      </c>
      <c r="G251" s="2"/>
      <c r="H251" s="2"/>
      <c r="I251" s="2"/>
      <c r="J251" s="2"/>
      <c r="K251" s="2"/>
    </row>
    <row r="252" spans="1:11" ht="15">
      <c r="A252" s="5" t="s">
        <v>25</v>
      </c>
      <c r="B252" s="7">
        <f t="shared" si="11"/>
        <v>0</v>
      </c>
      <c r="C252" s="7">
        <f>B252/(1+$C$214)^4</f>
        <v>0</v>
      </c>
      <c r="D252" s="7">
        <f t="shared" si="12"/>
        <v>0</v>
      </c>
      <c r="E252" s="7">
        <f t="shared" si="12"/>
        <v>0</v>
      </c>
      <c r="F252" s="7">
        <f>B252*(1+$C$214)^2</f>
        <v>0</v>
      </c>
      <c r="G252" s="2"/>
      <c r="H252" s="2"/>
      <c r="I252" s="2"/>
      <c r="J252" s="2"/>
      <c r="K252" s="2"/>
    </row>
    <row r="253" spans="1:11" ht="15">
      <c r="A253" s="5" t="s">
        <v>26</v>
      </c>
      <c r="B253" s="7">
        <f t="shared" si="11"/>
        <v>0</v>
      </c>
      <c r="C253" s="7">
        <f>B253/(1+$C$214)^5</f>
        <v>0</v>
      </c>
      <c r="D253" s="7">
        <f t="shared" si="12"/>
        <v>0</v>
      </c>
      <c r="E253" s="7">
        <f t="shared" si="12"/>
        <v>0</v>
      </c>
      <c r="F253" s="7">
        <f>B253*(1+$C$214)</f>
        <v>0</v>
      </c>
      <c r="G253" s="2"/>
      <c r="H253" s="2"/>
      <c r="I253" s="2"/>
      <c r="J253" s="2"/>
      <c r="K253" s="2"/>
    </row>
    <row r="254" spans="1:11" ht="15">
      <c r="A254" s="5" t="s">
        <v>27</v>
      </c>
      <c r="B254" s="7">
        <f t="shared" si="11"/>
        <v>0</v>
      </c>
      <c r="C254" s="7">
        <f>B254/(1+$C$214)^6</f>
        <v>0</v>
      </c>
      <c r="D254" s="7">
        <f t="shared" si="12"/>
        <v>0</v>
      </c>
      <c r="E254" s="7">
        <f t="shared" si="12"/>
        <v>0</v>
      </c>
      <c r="F254" s="7">
        <f>B254</f>
        <v>0</v>
      </c>
      <c r="G254" s="2"/>
      <c r="H254" s="2"/>
      <c r="I254" s="2"/>
      <c r="J254" s="2"/>
      <c r="K254" s="2"/>
    </row>
    <row r="255" spans="1:1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2" t="s">
        <v>160</v>
      </c>
      <c r="B256" s="2"/>
      <c r="C256" s="14">
        <f>C57+C58</f>
        <v>0</v>
      </c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">
      <c r="A258" s="2" t="s">
        <v>65</v>
      </c>
      <c r="B258" s="2"/>
      <c r="C258" s="6">
        <f>NPV(C256,B249:B254)+B248</f>
        <v>0</v>
      </c>
      <c r="D258" s="2"/>
      <c r="E258" s="16" t="s">
        <v>62</v>
      </c>
      <c r="F258" s="6">
        <f>SUM(C248:C250)</f>
        <v>0</v>
      </c>
      <c r="G258" s="2"/>
      <c r="H258" s="2"/>
      <c r="I258" s="2"/>
      <c r="J258" s="2"/>
      <c r="K258" s="2"/>
    </row>
    <row r="259" spans="1:11" ht="15">
      <c r="A259" s="2"/>
      <c r="B259" s="16" t="s">
        <v>8</v>
      </c>
      <c r="C259" s="14" t="e">
        <f>IRR(B248:B254,0.05)</f>
        <v>#NUM!</v>
      </c>
      <c r="D259" s="2"/>
      <c r="E259" s="16" t="s">
        <v>63</v>
      </c>
      <c r="F259" s="6">
        <f>SUM(F251:F254)</f>
        <v>0</v>
      </c>
      <c r="G259" s="2"/>
      <c r="H259" s="2"/>
      <c r="I259" s="2"/>
      <c r="J259" s="2"/>
      <c r="K259" s="2"/>
    </row>
    <row r="260" spans="1:11" ht="15">
      <c r="A260" s="2"/>
      <c r="B260" s="16" t="s">
        <v>9</v>
      </c>
      <c r="C260" s="14" t="e">
        <f>RATE(6,,F258,F259)</f>
        <v>#NUM!</v>
      </c>
      <c r="D260" s="2"/>
      <c r="E260" s="2"/>
      <c r="F260" s="2"/>
      <c r="G260" s="2"/>
      <c r="H260" s="2"/>
      <c r="I260" s="2"/>
      <c r="J260" s="2"/>
      <c r="K260" s="2"/>
    </row>
    <row r="261" spans="1:11" ht="15">
      <c r="A261" s="2"/>
      <c r="B261" s="16" t="s">
        <v>10</v>
      </c>
      <c r="C261" s="17">
        <f>IF(D249&gt;0,-D248/B249,IF(D250&gt;0,1-D249/B250,IF(D251&gt;0,2-D250/B251,IF(D252&gt;0,3-D251/B252,IF(D253&gt;0,4-D252/B253,IF(D254&gt;0,5-D253/B254,99.99))))))</f>
        <v>99.99</v>
      </c>
      <c r="D261" s="2"/>
      <c r="E261" s="2"/>
      <c r="F261" s="2"/>
      <c r="G261" s="2"/>
      <c r="H261" s="2"/>
      <c r="I261" s="2"/>
      <c r="J261" s="2"/>
      <c r="K261" s="2"/>
    </row>
    <row r="262" spans="1:11" ht="15">
      <c r="A262" s="2" t="s">
        <v>64</v>
      </c>
      <c r="B262" s="2"/>
      <c r="C262" s="17">
        <f>IF(E249&gt;0,-E248/C249,IF(E250&gt;0,1-E249/C250,IF(E251&gt;0,2-E250/C251,IF(E252&gt;0,3-E251/C252,IF(E253&gt;0,4-E252/C253,IF(E254&gt;0,5-E253/C254,99.99))))))</f>
        <v>99.99</v>
      </c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 t="s">
        <v>66</v>
      </c>
      <c r="B263" s="2"/>
      <c r="C263" s="6">
        <f>C258/(1+C256)^6</f>
        <v>0</v>
      </c>
      <c r="D263" s="2"/>
      <c r="E263" s="2"/>
      <c r="F263" s="2"/>
      <c r="G263" s="2"/>
      <c r="H263" s="2"/>
      <c r="I263" s="2"/>
      <c r="J263" s="2"/>
      <c r="K263" s="2"/>
    </row>
    <row r="264" spans="1:11" ht="15">
      <c r="A264" s="2"/>
      <c r="B264" s="2"/>
      <c r="C264" s="6"/>
      <c r="D264" s="2"/>
      <c r="E264" s="2"/>
      <c r="F264" s="2"/>
      <c r="G264" s="2"/>
      <c r="H264" s="2"/>
      <c r="I264" s="2"/>
      <c r="J264" s="2"/>
      <c r="K264" s="2"/>
    </row>
    <row r="265" spans="1:11" ht="15.75" thickBo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5.75" thickTop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2"/>
      <c r="B267" s="1"/>
      <c r="C267" s="1"/>
      <c r="D267" s="1"/>
      <c r="E267" s="1"/>
      <c r="F267" s="1"/>
      <c r="G267" s="2"/>
      <c r="H267" s="2"/>
      <c r="I267" s="2"/>
      <c r="J267" s="2"/>
      <c r="K267" s="33" t="s">
        <v>67</v>
      </c>
    </row>
  </sheetData>
  <sheetProtection/>
  <printOptions/>
  <pageMargins left="0.5" right="0.5" top="0.75" bottom="0.75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6640625" style="0" customWidth="1"/>
    <col min="2" max="2" width="4.6640625" style="0" customWidth="1"/>
    <col min="3" max="3" width="7.6640625" style="0" customWidth="1"/>
    <col min="4" max="4" width="16.99609375" style="0" bestFit="1" customWidth="1"/>
  </cols>
  <sheetData>
    <row r="1" spans="1:17" ht="15">
      <c r="A1" s="26" t="s">
        <v>132</v>
      </c>
      <c r="B1" s="26"/>
      <c r="C1" s="47"/>
      <c r="D1" s="47"/>
      <c r="E1" s="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>
      <c r="A2" s="27"/>
      <c r="B2" s="27"/>
      <c r="C2" s="27"/>
      <c r="D2" s="27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thickTop="1">
      <c r="A3" s="19"/>
      <c r="B3" s="19"/>
      <c r="C3" s="19"/>
      <c r="D3" s="19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25" t="s">
        <v>144</v>
      </c>
      <c r="B4" s="19"/>
      <c r="C4" s="19"/>
      <c r="D4" s="19"/>
      <c r="E4" s="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5"/>
      <c r="B5" s="19"/>
      <c r="C5" s="19"/>
      <c r="D5" s="19"/>
      <c r="E5" s="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2" t="s">
        <v>137</v>
      </c>
      <c r="B6" s="2"/>
      <c r="C6" s="2" t="s">
        <v>139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1" t="s">
        <v>136</v>
      </c>
      <c r="B7" s="31"/>
      <c r="C7" s="51" t="s">
        <v>138</v>
      </c>
      <c r="D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0">
        <v>0</v>
      </c>
      <c r="B8" s="50"/>
      <c r="C8" s="35">
        <v>0</v>
      </c>
      <c r="D8" s="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50">
        <v>0</v>
      </c>
      <c r="B9" s="50"/>
      <c r="C9" s="35">
        <v>0</v>
      </c>
      <c r="D9" s="2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50">
        <v>0</v>
      </c>
      <c r="B10" s="50"/>
      <c r="C10" s="35">
        <v>0</v>
      </c>
      <c r="D10" s="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50">
        <v>0</v>
      </c>
      <c r="B11" s="50"/>
      <c r="C11" s="35">
        <v>0</v>
      </c>
      <c r="D11" s="2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50">
        <v>0</v>
      </c>
      <c r="B12" s="50"/>
      <c r="C12" s="35">
        <v>0</v>
      </c>
      <c r="D12" s="2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50">
        <v>0</v>
      </c>
      <c r="B13" s="50"/>
      <c r="C13" s="49">
        <v>0</v>
      </c>
      <c r="D13" s="2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thickBot="1">
      <c r="A14" s="2"/>
      <c r="B14" s="2"/>
      <c r="C14" s="48">
        <v>1</v>
      </c>
      <c r="D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6.5" thickBot="1" thickTop="1">
      <c r="A15" s="27"/>
      <c r="B15" s="27"/>
      <c r="C15" s="27"/>
      <c r="D15" s="27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thickTop="1">
      <c r="A16" s="19"/>
      <c r="B16" s="19"/>
      <c r="C16" s="19"/>
      <c r="D16" s="19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5" t="s">
        <v>145</v>
      </c>
      <c r="B17" s="19"/>
      <c r="C17" s="19"/>
      <c r="D17" s="19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 t="s">
        <v>140</v>
      </c>
      <c r="B19" s="2"/>
      <c r="C19" s="2"/>
      <c r="D19" s="45">
        <f>C8*A8+C9*A9+C10*A10+C11*A11+C12*A12+C13*A13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 t="s">
        <v>141</v>
      </c>
      <c r="B20" s="2"/>
      <c r="C20" s="2"/>
      <c r="D20" s="46">
        <f>C8*(A8-D19)^2+C9*(A9-D19)^2+C10*(A10-D19)^2+C11*(A11-D19)^2+C12*(A12-D19)^2+C13*(A13-D19)^2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 t="s">
        <v>142</v>
      </c>
      <c r="B21" s="2"/>
      <c r="C21" s="2"/>
      <c r="D21" s="45">
        <f>D20^0.5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 t="s">
        <v>143</v>
      </c>
      <c r="B22" s="2"/>
      <c r="C22" s="2"/>
      <c r="D22" s="52" t="e">
        <f>D21/D19</f>
        <v>#DIV/0!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thickBot="1">
      <c r="A24" s="27"/>
      <c r="B24" s="27"/>
      <c r="C24" s="27"/>
      <c r="D24" s="27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2"/>
      <c r="B26" s="2"/>
      <c r="C26" s="2"/>
      <c r="D26" s="53" t="s">
        <v>67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Connaughton, Michael [ETHUS]</dc:creator>
  <cp:keywords/>
  <dc:description/>
  <cp:lastModifiedBy>Mconnaug</cp:lastModifiedBy>
  <cp:lastPrinted>2009-02-03T14:46:01Z</cp:lastPrinted>
  <dcterms:created xsi:type="dcterms:W3CDTF">1999-03-18T18:21:56Z</dcterms:created>
  <dcterms:modified xsi:type="dcterms:W3CDTF">2013-03-15T12:32:05Z</dcterms:modified>
  <cp:category/>
  <cp:version/>
  <cp:contentType/>
  <cp:contentStatus/>
</cp:coreProperties>
</file>