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ASE22" sheetId="1" r:id="rId1"/>
    <sheet name="Sheet1" sheetId="2" r:id="rId2"/>
    <sheet name="Sheet2" sheetId="3" r:id="rId3"/>
    <sheet name="Sheet3" sheetId="4" r:id="rId4"/>
  </sheets>
  <definedNames>
    <definedName name="\C">'CASE22'!$IV$8174:$IV$8174</definedName>
    <definedName name="\E">'CASE22'!$IV$8174:$IV$8174</definedName>
    <definedName name="\H">'CASE22'!$IV$8174:$IV$8174</definedName>
    <definedName name="\M">'CASE22'!$IV$8174:$IV$8174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<sst xmlns="http://schemas.openxmlformats.org/spreadsheetml/2006/main" count="86" uniqueCount="74">
  <si>
    <t>INPUT DATA:</t>
  </si>
  <si>
    <t xml:space="preserve">      KEY OUTPUT:</t>
  </si>
  <si>
    <t xml:space="preserve">  (millions of $)</t>
  </si>
  <si>
    <t xml:space="preserve">        (millions of $)</t>
  </si>
  <si>
    <t>Cash flow data:</t>
  </si>
  <si>
    <t xml:space="preserve">      Pro forma net cash flows:</t>
  </si>
  <si>
    <t xml:space="preserve">  Growth in gross revenues (2003-2007):</t>
  </si>
  <si>
    <t xml:space="preserve">     Inpatient</t>
  </si>
  <si>
    <t xml:space="preserve">     Outpatient</t>
  </si>
  <si>
    <t xml:space="preserve">  Allowances and discount %</t>
  </si>
  <si>
    <t xml:space="preserve">  Other op rev growth rate</t>
  </si>
  <si>
    <t xml:space="preserve">  Patient services exp as a</t>
  </si>
  <si>
    <t xml:space="preserve">   % of net patient rev</t>
  </si>
  <si>
    <t>2003 EBITDA</t>
  </si>
  <si>
    <t xml:space="preserve">  Percent of net op CF</t>
  </si>
  <si>
    <t>Average 5-yr EBITDA</t>
  </si>
  <si>
    <t xml:space="preserve">   retained for growth</t>
  </si>
  <si>
    <t xml:space="preserve">  Annual inputs:</t>
  </si>
  <si>
    <t xml:space="preserve">     *Interest on</t>
  </si>
  <si>
    <t>**Cost Savings</t>
  </si>
  <si>
    <t xml:space="preserve">      Acquisition value:</t>
  </si>
  <si>
    <t xml:space="preserve">                   Year</t>
  </si>
  <si>
    <t xml:space="preserve">  Required Loans</t>
  </si>
  <si>
    <t>at Franklin</t>
  </si>
  <si>
    <t xml:space="preserve">         DCF method</t>
  </si>
  <si>
    <t xml:space="preserve">         Market multiple method:</t>
  </si>
  <si>
    <t xml:space="preserve">            Applied to 2000 EBITDA</t>
  </si>
  <si>
    <t xml:space="preserve">            Applied to avg EBITDA</t>
  </si>
  <si>
    <t xml:space="preserve">            Applied to discharges</t>
  </si>
  <si>
    <t xml:space="preserve">  Long-term (2008 and beyond)</t>
  </si>
  <si>
    <t xml:space="preserve">   constant growth rate</t>
  </si>
  <si>
    <t xml:space="preserve">      *Interest on required loans represents the </t>
  </si>
  <si>
    <t>Market data:</t>
  </si>
  <si>
    <t xml:space="preserve">       estimated interest payments on any borrowings</t>
  </si>
  <si>
    <t xml:space="preserve">  Discount rate (cost of equity)</t>
  </si>
  <si>
    <t xml:space="preserve">       required to fund the acquisition.</t>
  </si>
  <si>
    <t xml:space="preserve">  EBITDA multiple</t>
  </si>
  <si>
    <t xml:space="preserve">  Market value to discharges ratio</t>
  </si>
  <si>
    <t xml:space="preserve">    **Cost savings at Franklin represents any</t>
  </si>
  <si>
    <t xml:space="preserve">       synergistic benefits that will accrue at</t>
  </si>
  <si>
    <t>Operating data:</t>
  </si>
  <si>
    <t xml:space="preserve">        the acquirer as opposed to at the target.</t>
  </si>
  <si>
    <t xml:space="preserve">  Expected number of discharges</t>
  </si>
  <si>
    <t>HISTORICAL DATA:</t>
  </si>
  <si>
    <t>Palmetto General Hospital</t>
  </si>
  <si>
    <t xml:space="preserve">  Income Statements:</t>
  </si>
  <si>
    <t xml:space="preserve">  (Millions of Dollars)</t>
  </si>
  <si>
    <t>Inpatient revenue</t>
  </si>
  <si>
    <t>Outpatient revenue</t>
  </si>
  <si>
    <t xml:space="preserve">  Gross patient revenue</t>
  </si>
  <si>
    <t>Allowances and discounts</t>
  </si>
  <si>
    <t xml:space="preserve">  Net patient revenue</t>
  </si>
  <si>
    <t>Other operating revenue</t>
  </si>
  <si>
    <t xml:space="preserve">  Total operating revenue</t>
  </si>
  <si>
    <t>Patient services expenses</t>
  </si>
  <si>
    <t>Interest expense</t>
  </si>
  <si>
    <t>Depreciation</t>
  </si>
  <si>
    <t xml:space="preserve">  Total operating expense</t>
  </si>
  <si>
    <t>Net income</t>
  </si>
  <si>
    <t>MODEL-GENERATED DATA:</t>
  </si>
  <si>
    <t xml:space="preserve">  Pro Forma Income Statements:</t>
  </si>
  <si>
    <t xml:space="preserve">     Net operating cash flow</t>
  </si>
  <si>
    <t>Cost savings at University</t>
  </si>
  <si>
    <t>Growth retentions</t>
  </si>
  <si>
    <t>Terminal value</t>
  </si>
  <si>
    <t>Net cash flow to equityholders</t>
  </si>
  <si>
    <t>EBITDA</t>
  </si>
  <si>
    <t>Valuation Results:</t>
  </si>
  <si>
    <t>Average 5-year EBITDA</t>
  </si>
  <si>
    <t>Value according to DCF method</t>
  </si>
  <si>
    <t>Value according to market multiple method:</t>
  </si>
  <si>
    <t xml:space="preserve">    Applied to 2000 EBITDA</t>
  </si>
  <si>
    <t xml:space="preserve">    Applied to average 2000-2004 EBITDA</t>
  </si>
  <si>
    <t>END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</si>
</sst>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/dd/yy"/>
    <numFmt numFmtId="167" formatCode="0.000"/>
    <numFmt numFmtId="168" formatCode="#,##0.000_);\(#,##0.000\)"/>
    <numFmt numFmtId="169" formatCode="&quot;$&quot;#,##0.000_);\(&quot;$&quot;#,##0.000\)"/>
    <numFmt numFmtId="170" formatCode="&quot;$&quot;#,##0"/>
    <numFmt numFmtId="171" formatCode="&quot;$&quot;#,##0.000"/>
    <numFmt numFmtId="172" formatCode="_(&quot;$&quot;* #,##0.000_);_(&quot;$&quot;* \(#,##0.000\);_(&quot;$&quot;* &quot;-&quot;???_);_(@_)"/>
  </numFmts>
  <fonts count="8">
    <font>
      <sz val="10"/>
      <name val="Arial"/>
      <family val="0"/>
    </font>
    <font>
      <sz val="8"/>
      <name val="Arial"/>
      <family val="0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2"/>
      <name val="Arial"/>
      <family val="0"/>
    </font>
    <font>
      <sz val="12"/>
      <color indexed="12"/>
      <name val="Arial"/>
      <family val="0"/>
    </font>
    <font>
      <sz val="12"/>
      <color indexed="61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0" xfId="21" applyNumberFormat="1">
      <alignment/>
      <protection/>
    </xf>
    <xf numFmtId="0" fontId="4" fillId="2" borderId="1" xfId="21" applyNumberFormat="1" applyBorder="1">
      <alignment/>
      <protection/>
    </xf>
    <xf numFmtId="0" fontId="4" fillId="2" borderId="0" xfId="21" applyNumberFormat="1">
      <alignment/>
      <protection locked="0"/>
    </xf>
    <xf numFmtId="0" fontId="5" fillId="2" borderId="0" xfId="21" applyNumberFormat="1" applyFont="1">
      <alignment/>
      <protection locked="0"/>
    </xf>
    <xf numFmtId="0" fontId="6" fillId="2" borderId="0" xfId="21" applyNumberFormat="1" applyFont="1">
      <alignment/>
      <protection locked="0"/>
    </xf>
    <xf numFmtId="169" fontId="4" fillId="2" borderId="0" xfId="21" applyNumberFormat="1">
      <alignment/>
      <protection/>
    </xf>
    <xf numFmtId="165" fontId="7" fillId="2" borderId="0" xfId="21" applyNumberFormat="1" applyFont="1">
      <alignment/>
      <protection locked="0"/>
    </xf>
    <xf numFmtId="0" fontId="7" fillId="2" borderId="0" xfId="21" applyNumberFormat="1" applyFont="1">
      <alignment/>
      <protection/>
    </xf>
    <xf numFmtId="0" fontId="4" fillId="2" borderId="0" xfId="21" applyNumberFormat="1" applyAlignment="1">
      <alignment/>
      <protection/>
    </xf>
    <xf numFmtId="0" fontId="4" fillId="2" borderId="0" xfId="21" applyNumberFormat="1" applyAlignment="1">
      <alignment horizontal="center"/>
      <protection/>
    </xf>
    <xf numFmtId="0" fontId="4" fillId="2" borderId="2" xfId="21" applyNumberFormat="1" applyBorder="1">
      <alignment/>
      <protection/>
    </xf>
    <xf numFmtId="0" fontId="4" fillId="2" borderId="2" xfId="21" applyNumberFormat="1" applyBorder="1" applyAlignment="1">
      <alignment horizontal="center"/>
      <protection/>
    </xf>
    <xf numFmtId="169" fontId="7" fillId="2" borderId="0" xfId="21" applyNumberFormat="1" applyFont="1" applyAlignment="1">
      <alignment horizontal="center"/>
      <protection locked="0"/>
    </xf>
    <xf numFmtId="169" fontId="7" fillId="2" borderId="0" xfId="21" applyNumberFormat="1" applyFont="1">
      <alignment/>
      <protection locked="0"/>
    </xf>
    <xf numFmtId="0" fontId="4" fillId="3" borderId="3" xfId="21" applyNumberFormat="1" applyFill="1" applyBorder="1">
      <alignment/>
      <protection/>
    </xf>
    <xf numFmtId="0" fontId="4" fillId="3" borderId="4" xfId="21" applyNumberFormat="1" applyFill="1" applyBorder="1">
      <alignment/>
      <protection/>
    </xf>
    <xf numFmtId="0" fontId="4" fillId="3" borderId="5" xfId="21" applyNumberFormat="1" applyFill="1" applyBorder="1">
      <alignment/>
      <protection/>
    </xf>
    <xf numFmtId="0" fontId="4" fillId="3" borderId="6" xfId="21" applyNumberFormat="1" applyFill="1" applyBorder="1">
      <alignment/>
      <protection/>
    </xf>
    <xf numFmtId="0" fontId="4" fillId="3" borderId="0" xfId="21" applyNumberFormat="1" applyFill="1" applyBorder="1">
      <alignment/>
      <protection/>
    </xf>
    <xf numFmtId="0" fontId="4" fillId="3" borderId="7" xfId="21" applyNumberFormat="1" applyFill="1" applyBorder="1">
      <alignment/>
      <protection/>
    </xf>
    <xf numFmtId="0" fontId="4" fillId="3" borderId="8" xfId="21" applyNumberFormat="1" applyFill="1" applyBorder="1">
      <alignment/>
      <protection/>
    </xf>
    <xf numFmtId="0" fontId="4" fillId="3" borderId="9" xfId="21" applyNumberFormat="1" applyFill="1" applyBorder="1">
      <alignment/>
      <protection/>
    </xf>
    <xf numFmtId="0" fontId="4" fillId="3" borderId="10" xfId="21" applyNumberFormat="1" applyFill="1" applyBorder="1">
      <alignment/>
      <protection/>
    </xf>
    <xf numFmtId="164" fontId="7" fillId="2" borderId="0" xfId="21" applyNumberFormat="1" applyFont="1">
      <alignment/>
      <protection locked="0"/>
    </xf>
    <xf numFmtId="170" fontId="7" fillId="2" borderId="0" xfId="21" applyNumberFormat="1" applyFont="1">
      <alignment/>
      <protection locked="0"/>
    </xf>
    <xf numFmtId="3" fontId="7" fillId="2" borderId="0" xfId="21" applyNumberFormat="1" applyFont="1">
      <alignment/>
      <protection locked="0"/>
    </xf>
    <xf numFmtId="0" fontId="4" fillId="2" borderId="2" xfId="21" applyNumberFormat="1" applyBorder="1" applyAlignment="1">
      <alignment horizontal="right"/>
      <protection/>
    </xf>
    <xf numFmtId="168" fontId="4" fillId="2" borderId="2" xfId="21" applyNumberFormat="1" applyBorder="1">
      <alignment/>
      <protection/>
    </xf>
    <xf numFmtId="169" fontId="4" fillId="2" borderId="2" xfId="21" applyNumberFormat="1" applyBorder="1">
      <alignment/>
      <protection/>
    </xf>
    <xf numFmtId="168" fontId="4" fillId="2" borderId="0" xfId="21" applyNumberFormat="1">
      <alignment/>
      <protection/>
    </xf>
    <xf numFmtId="169" fontId="4" fillId="2" borderId="11" xfId="21" applyNumberFormat="1" applyBorder="1">
      <alignment/>
      <protection/>
    </xf>
    <xf numFmtId="0" fontId="4" fillId="2" borderId="0" xfId="21" applyNumberFormat="1" applyBorder="1">
      <alignment/>
      <protection/>
    </xf>
    <xf numFmtId="168" fontId="4" fillId="2" borderId="12" xfId="21" applyNumberFormat="1" applyBorder="1">
      <alignment/>
      <protection/>
    </xf>
    <xf numFmtId="169" fontId="4" fillId="2" borderId="0" xfId="21" applyNumberFormat="1" applyBorder="1">
      <alignment/>
      <protection/>
    </xf>
    <xf numFmtId="0" fontId="5" fillId="2" borderId="0" xfId="21" applyNumberFormat="1" applyFont="1" applyAlignment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E2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showOutlineSymbols="0" zoomScale="87" zoomScaleNormal="87" workbookViewId="0" topLeftCell="A4">
      <selection activeCell="I20" sqref="I20"/>
    </sheetView>
  </sheetViews>
  <sheetFormatPr defaultColWidth="11.28125" defaultRowHeight="12.75"/>
  <cols>
    <col min="1" max="1" width="19.00390625" style="1" customWidth="1"/>
    <col min="2" max="2" width="17.7109375" style="1" customWidth="1"/>
    <col min="3" max="3" width="15.140625" style="1" customWidth="1"/>
    <col min="4" max="7" width="12.57421875" style="1" customWidth="1"/>
    <col min="8" max="9" width="11.28125" style="1" customWidth="1"/>
    <col min="10" max="16384" width="13.57421875" style="1" customWidth="1"/>
  </cols>
  <sheetData>
    <row r="1" ht="15">
      <c r="A1" s="3"/>
    </row>
    <row r="2" spans="1:4" ht="15">
      <c r="A2" s="4" t="s">
        <v>0</v>
      </c>
      <c r="D2" s="4" t="s">
        <v>1</v>
      </c>
    </row>
    <row r="3" spans="1:4" ht="15">
      <c r="A3" s="3" t="s">
        <v>2</v>
      </c>
      <c r="D3" s="3" t="s">
        <v>3</v>
      </c>
    </row>
    <row r="5" spans="1:4" ht="15">
      <c r="A5" s="5" t="s">
        <v>4</v>
      </c>
      <c r="D5" s="5" t="s">
        <v>5</v>
      </c>
    </row>
    <row r="6" spans="1:7" ht="15">
      <c r="A6" s="1" t="s">
        <v>6</v>
      </c>
      <c r="E6" s="1">
        <v>2003</v>
      </c>
      <c r="G6" s="6">
        <f>C81</f>
        <v>162.24200000000002</v>
      </c>
    </row>
    <row r="7" spans="1:7" ht="15">
      <c r="A7" s="1" t="s">
        <v>7</v>
      </c>
      <c r="C7" s="7">
        <v>0</v>
      </c>
      <c r="E7" s="1">
        <v>2004</v>
      </c>
      <c r="G7" s="6">
        <f>D81</f>
        <v>162.24200000000002</v>
      </c>
    </row>
    <row r="8" spans="1:7" ht="15">
      <c r="A8" s="1" t="s">
        <v>8</v>
      </c>
      <c r="C8" s="7">
        <v>0</v>
      </c>
      <c r="E8" s="1">
        <v>2005</v>
      </c>
      <c r="G8" s="6">
        <f>E81</f>
        <v>162.24200000000002</v>
      </c>
    </row>
    <row r="9" spans="1:7" ht="15">
      <c r="A9" s="1" t="s">
        <v>9</v>
      </c>
      <c r="C9" s="7">
        <v>0</v>
      </c>
      <c r="E9" s="1">
        <v>2006</v>
      </c>
      <c r="G9" s="6">
        <f>F81</f>
        <v>162.24200000000002</v>
      </c>
    </row>
    <row r="10" spans="1:7" ht="15">
      <c r="A10" s="1" t="s">
        <v>10</v>
      </c>
      <c r="C10" s="7">
        <v>0</v>
      </c>
      <c r="E10" s="1">
        <v>2007</v>
      </c>
      <c r="G10" s="6" t="e">
        <f>G81</f>
        <v>#DIV/0!</v>
      </c>
    </row>
    <row r="11" spans="1:3" ht="15">
      <c r="A11" s="1" t="s">
        <v>11</v>
      </c>
      <c r="C11" s="8"/>
    </row>
    <row r="12" spans="1:7" ht="15">
      <c r="A12" s="1" t="s">
        <v>12</v>
      </c>
      <c r="C12" s="7">
        <v>0</v>
      </c>
      <c r="E12" s="1" t="s">
        <v>13</v>
      </c>
      <c r="G12" s="6">
        <f>C83</f>
        <v>162.24200000000002</v>
      </c>
    </row>
    <row r="13" spans="1:7" ht="15">
      <c r="A13" s="1" t="s">
        <v>14</v>
      </c>
      <c r="C13" s="8"/>
      <c r="E13" s="1" t="s">
        <v>15</v>
      </c>
      <c r="G13" s="6" t="e">
        <f>E88</f>
        <v>#DIV/0!</v>
      </c>
    </row>
    <row r="14" spans="1:3" ht="15">
      <c r="A14" s="1" t="s">
        <v>16</v>
      </c>
      <c r="C14" s="7">
        <v>0</v>
      </c>
    </row>
    <row r="15" ht="15">
      <c r="A15" s="1" t="s">
        <v>17</v>
      </c>
    </row>
    <row r="16" spans="2:4" ht="15">
      <c r="B16" s="9" t="s">
        <v>18</v>
      </c>
      <c r="C16" s="10" t="s">
        <v>19</v>
      </c>
      <c r="D16" s="5" t="s">
        <v>20</v>
      </c>
    </row>
    <row r="17" spans="1:3" ht="15">
      <c r="A17" s="11" t="s">
        <v>21</v>
      </c>
      <c r="B17" s="12" t="s">
        <v>22</v>
      </c>
      <c r="C17" s="12" t="s">
        <v>23</v>
      </c>
    </row>
    <row r="18" spans="1:7" ht="15">
      <c r="A18" s="1">
        <v>2003</v>
      </c>
      <c r="B18" s="13">
        <v>0</v>
      </c>
      <c r="C18" s="14">
        <v>0</v>
      </c>
      <c r="D18" s="1" t="s">
        <v>24</v>
      </c>
      <c r="G18" s="6" t="e">
        <f>E89</f>
        <v>#DIV/0!</v>
      </c>
    </row>
    <row r="19" spans="1:4" ht="15">
      <c r="A19" s="1">
        <v>2004</v>
      </c>
      <c r="B19" s="13">
        <v>0</v>
      </c>
      <c r="C19" s="14">
        <v>0</v>
      </c>
      <c r="D19" s="1" t="s">
        <v>25</v>
      </c>
    </row>
    <row r="20" spans="1:7" ht="15">
      <c r="A20" s="1">
        <v>2005</v>
      </c>
      <c r="B20" s="13">
        <v>0</v>
      </c>
      <c r="C20" s="14">
        <v>0</v>
      </c>
      <c r="D20" s="1" t="s">
        <v>26</v>
      </c>
      <c r="G20" s="6">
        <f>E91</f>
        <v>0</v>
      </c>
    </row>
    <row r="21" spans="1:7" ht="15">
      <c r="A21" s="1">
        <v>2006</v>
      </c>
      <c r="B21" s="13">
        <v>0</v>
      </c>
      <c r="C21" s="14">
        <v>0</v>
      </c>
      <c r="D21" s="1" t="s">
        <v>27</v>
      </c>
      <c r="G21" s="6" t="e">
        <f>E92</f>
        <v>#DIV/0!</v>
      </c>
    </row>
    <row r="22" spans="1:7" ht="15">
      <c r="A22" s="1">
        <v>2007</v>
      </c>
      <c r="B22" s="13">
        <v>0</v>
      </c>
      <c r="C22" s="14">
        <v>0</v>
      </c>
      <c r="D22" s="1" t="s">
        <v>28</v>
      </c>
      <c r="G22" s="6">
        <f>C30*C33/1000000</f>
        <v>0</v>
      </c>
    </row>
    <row r="24" ht="15">
      <c r="A24" s="1" t="s">
        <v>29</v>
      </c>
    </row>
    <row r="25" spans="1:3" ht="15.75" thickBot="1">
      <c r="A25" s="1" t="s">
        <v>30</v>
      </c>
      <c r="C25" s="7">
        <v>0</v>
      </c>
    </row>
    <row r="26" spans="3:8" ht="15">
      <c r="C26" s="8"/>
      <c r="D26" s="15" t="s">
        <v>31</v>
      </c>
      <c r="E26" s="16"/>
      <c r="F26" s="16"/>
      <c r="G26" s="16"/>
      <c r="H26" s="17"/>
    </row>
    <row r="27" spans="1:8" ht="15">
      <c r="A27" s="5" t="s">
        <v>32</v>
      </c>
      <c r="C27" s="8"/>
      <c r="D27" s="18" t="s">
        <v>33</v>
      </c>
      <c r="E27" s="19"/>
      <c r="F27" s="19"/>
      <c r="G27" s="19"/>
      <c r="H27" s="20"/>
    </row>
    <row r="28" spans="1:8" ht="15.75" thickBot="1">
      <c r="A28" s="1" t="s">
        <v>34</v>
      </c>
      <c r="C28" s="7">
        <v>0</v>
      </c>
      <c r="D28" s="21" t="s">
        <v>35</v>
      </c>
      <c r="E28" s="22"/>
      <c r="F28" s="22"/>
      <c r="G28" s="22"/>
      <c r="H28" s="23"/>
    </row>
    <row r="29" spans="1:3" ht="15.75" thickBot="1">
      <c r="A29" s="1" t="s">
        <v>36</v>
      </c>
      <c r="C29" s="24">
        <v>0</v>
      </c>
    </row>
    <row r="30" spans="1:8" ht="15">
      <c r="A30" s="1" t="s">
        <v>37</v>
      </c>
      <c r="C30" s="25">
        <v>0</v>
      </c>
      <c r="D30" s="15" t="s">
        <v>38</v>
      </c>
      <c r="E30" s="16"/>
      <c r="F30" s="16"/>
      <c r="G30" s="16"/>
      <c r="H30" s="17"/>
    </row>
    <row r="31" spans="3:8" ht="15">
      <c r="C31" s="24"/>
      <c r="D31" s="18" t="s">
        <v>39</v>
      </c>
      <c r="E31" s="19"/>
      <c r="F31" s="19"/>
      <c r="G31" s="19"/>
      <c r="H31" s="20"/>
    </row>
    <row r="32" spans="1:8" ht="15.75" thickBot="1">
      <c r="A32" s="5" t="s">
        <v>40</v>
      </c>
      <c r="C32" s="24"/>
      <c r="D32" s="21" t="s">
        <v>41</v>
      </c>
      <c r="E32" s="22"/>
      <c r="F32" s="22"/>
      <c r="G32" s="22"/>
      <c r="H32" s="23"/>
    </row>
    <row r="33" spans="1:3" ht="15">
      <c r="A33" s="1" t="s">
        <v>42</v>
      </c>
      <c r="C33" s="26">
        <v>0</v>
      </c>
    </row>
    <row r="34" spans="1:7" ht="15.75" thickBot="1">
      <c r="A34" s="2"/>
      <c r="B34" s="2"/>
      <c r="C34" s="2"/>
      <c r="D34" s="2"/>
      <c r="E34" s="2"/>
      <c r="F34" s="2"/>
      <c r="G34" s="2"/>
    </row>
    <row r="35" ht="15.75" thickTop="1"/>
    <row r="36" ht="15">
      <c r="A36" s="4" t="s">
        <v>43</v>
      </c>
    </row>
    <row r="38" ht="15">
      <c r="A38" s="5" t="s">
        <v>44</v>
      </c>
    </row>
    <row r="39" ht="15">
      <c r="A39" s="5" t="s">
        <v>45</v>
      </c>
    </row>
    <row r="40" ht="15">
      <c r="A40" s="5" t="s">
        <v>46</v>
      </c>
    </row>
    <row r="42" spans="3:7" ht="15">
      <c r="C42" s="27">
        <v>1998</v>
      </c>
      <c r="D42" s="27">
        <f>C42+1</f>
        <v>1999</v>
      </c>
      <c r="E42" s="27">
        <f>D42+1</f>
        <v>2000</v>
      </c>
      <c r="F42" s="27">
        <f>E42+1</f>
        <v>2001</v>
      </c>
      <c r="G42" s="27">
        <f>F42+1</f>
        <v>2002</v>
      </c>
    </row>
    <row r="43" spans="1:7" ht="15">
      <c r="A43" s="1" t="s">
        <v>47</v>
      </c>
      <c r="C43" s="6">
        <v>81.624</v>
      </c>
      <c r="D43" s="6">
        <v>88.249</v>
      </c>
      <c r="E43" s="6">
        <v>99.01</v>
      </c>
      <c r="F43" s="6">
        <v>105.332</v>
      </c>
      <c r="G43" s="6">
        <v>110.384</v>
      </c>
    </row>
    <row r="44" spans="1:7" ht="15">
      <c r="A44" s="1" t="s">
        <v>48</v>
      </c>
      <c r="C44" s="28">
        <v>22.861</v>
      </c>
      <c r="D44" s="28">
        <v>27.067</v>
      </c>
      <c r="E44" s="28">
        <v>34.628</v>
      </c>
      <c r="F44" s="28">
        <v>43.616</v>
      </c>
      <c r="G44" s="28">
        <v>50.81</v>
      </c>
    </row>
    <row r="45" spans="1:7" ht="15">
      <c r="A45" s="1" t="s">
        <v>49</v>
      </c>
      <c r="C45" s="6">
        <f>C43+C44</f>
        <v>104.485</v>
      </c>
      <c r="D45" s="6">
        <f>D43+D44</f>
        <v>115.316</v>
      </c>
      <c r="E45" s="6">
        <f>E43+E44</f>
        <v>133.638</v>
      </c>
      <c r="F45" s="6">
        <f>F43+F44</f>
        <v>148.94799999999998</v>
      </c>
      <c r="G45" s="6">
        <f>G43+G44</f>
        <v>161.19400000000002</v>
      </c>
    </row>
    <row r="46" spans="1:7" ht="15">
      <c r="A46" s="1" t="s">
        <v>50</v>
      </c>
      <c r="C46" s="28">
        <v>33.699</v>
      </c>
      <c r="D46" s="28">
        <v>38.626</v>
      </c>
      <c r="E46" s="28">
        <v>44.622</v>
      </c>
      <c r="F46" s="28">
        <v>51.198</v>
      </c>
      <c r="G46" s="28">
        <v>62.006</v>
      </c>
    </row>
    <row r="47" spans="1:7" ht="15">
      <c r="A47" s="1" t="s">
        <v>51</v>
      </c>
      <c r="C47" s="6">
        <f>C45-C46</f>
        <v>70.786</v>
      </c>
      <c r="D47" s="6">
        <f>D45-D46</f>
        <v>76.69</v>
      </c>
      <c r="E47" s="6">
        <f>E45-E46</f>
        <v>89.016</v>
      </c>
      <c r="F47" s="6">
        <f>F45-F46</f>
        <v>97.74999999999997</v>
      </c>
      <c r="G47" s="6">
        <f>G45-G46</f>
        <v>99.18800000000002</v>
      </c>
    </row>
    <row r="48" spans="1:7" ht="15">
      <c r="A48" s="1" t="s">
        <v>52</v>
      </c>
      <c r="C48" s="28">
        <v>1.922</v>
      </c>
      <c r="D48" s="28">
        <v>1.515</v>
      </c>
      <c r="E48" s="28">
        <v>1.367</v>
      </c>
      <c r="F48" s="28">
        <v>1.725</v>
      </c>
      <c r="G48" s="28">
        <v>1.048</v>
      </c>
    </row>
    <row r="49" spans="1:7" ht="15">
      <c r="A49" s="1" t="s">
        <v>53</v>
      </c>
      <c r="C49" s="29">
        <f>C47+C48</f>
        <v>72.708</v>
      </c>
      <c r="D49" s="29">
        <f>D47+D48</f>
        <v>78.205</v>
      </c>
      <c r="E49" s="29">
        <f>E47+E48</f>
        <v>90.38300000000001</v>
      </c>
      <c r="F49" s="29">
        <f>F47+F48</f>
        <v>99.47499999999997</v>
      </c>
      <c r="G49" s="29">
        <f>G47+G48</f>
        <v>100.23600000000002</v>
      </c>
    </row>
    <row r="50" spans="1:7" ht="15">
      <c r="A50" s="1" t="s">
        <v>54</v>
      </c>
      <c r="C50" s="6">
        <v>60.245</v>
      </c>
      <c r="D50" s="6">
        <v>73.858</v>
      </c>
      <c r="E50" s="6">
        <v>81.525</v>
      </c>
      <c r="F50" s="6">
        <v>90.645</v>
      </c>
      <c r="G50" s="6">
        <v>89.505</v>
      </c>
    </row>
    <row r="51" spans="1:7" ht="15">
      <c r="A51" s="1" t="s">
        <v>55</v>
      </c>
      <c r="C51" s="30">
        <v>3.045</v>
      </c>
      <c r="D51" s="30">
        <v>3.147</v>
      </c>
      <c r="E51" s="30">
        <v>3.093</v>
      </c>
      <c r="F51" s="30">
        <v>3.002</v>
      </c>
      <c r="G51" s="30">
        <v>2.98</v>
      </c>
    </row>
    <row r="52" spans="1:7" ht="15">
      <c r="A52" s="1" t="s">
        <v>56</v>
      </c>
      <c r="C52" s="28">
        <v>3.466</v>
      </c>
      <c r="D52" s="28">
        <v>3.689</v>
      </c>
      <c r="E52" s="28">
        <v>4.395</v>
      </c>
      <c r="F52" s="28">
        <v>4.258</v>
      </c>
      <c r="G52" s="28">
        <v>6.031</v>
      </c>
    </row>
    <row r="53" spans="1:7" ht="15">
      <c r="A53" s="1" t="s">
        <v>57</v>
      </c>
      <c r="C53" s="29">
        <f>C50+C51+C52</f>
        <v>66.756</v>
      </c>
      <c r="D53" s="29">
        <f>D50+D51+D52</f>
        <v>80.69400000000002</v>
      </c>
      <c r="E53" s="29">
        <f>E50+E51+E52</f>
        <v>89.013</v>
      </c>
      <c r="F53" s="29">
        <f>F50+F51+F52</f>
        <v>97.90499999999999</v>
      </c>
      <c r="G53" s="29">
        <f>G50+G51+G52</f>
        <v>98.516</v>
      </c>
    </row>
    <row r="55" spans="1:7" ht="15.75" thickBot="1">
      <c r="A55" s="1" t="s">
        <v>58</v>
      </c>
      <c r="C55" s="31">
        <f>C49-C53</f>
        <v>5.951999999999998</v>
      </c>
      <c r="D55" s="31">
        <f>D49-D53</f>
        <v>-2.4890000000000185</v>
      </c>
      <c r="E55" s="31">
        <f>E49-E53</f>
        <v>1.3700000000000045</v>
      </c>
      <c r="F55" s="31">
        <f>F49-F53</f>
        <v>1.569999999999979</v>
      </c>
      <c r="G55" s="31">
        <f>G49-G53</f>
        <v>1.720000000000013</v>
      </c>
    </row>
    <row r="56" ht="15.75" thickTop="1"/>
    <row r="57" spans="1:8" ht="15.75" thickBot="1">
      <c r="A57" s="2"/>
      <c r="B57" s="2"/>
      <c r="C57" s="2"/>
      <c r="D57" s="2"/>
      <c r="E57" s="2"/>
      <c r="F57" s="2"/>
      <c r="G57" s="2"/>
      <c r="H57" s="2"/>
    </row>
    <row r="58" ht="15.75" thickTop="1">
      <c r="A58" s="3"/>
    </row>
    <row r="59" ht="15">
      <c r="A59" s="4" t="s">
        <v>59</v>
      </c>
    </row>
    <row r="61" ht="15">
      <c r="A61" s="5" t="s">
        <v>44</v>
      </c>
    </row>
    <row r="62" ht="15">
      <c r="A62" s="5" t="s">
        <v>60</v>
      </c>
    </row>
    <row r="63" ht="15">
      <c r="A63" s="5" t="s">
        <v>46</v>
      </c>
    </row>
    <row r="64" spans="1:8" ht="15">
      <c r="A64" s="3"/>
      <c r="B64" s="3"/>
      <c r="C64" s="3"/>
      <c r="D64" s="3"/>
      <c r="E64" s="3"/>
      <c r="F64" s="3"/>
      <c r="G64" s="3"/>
      <c r="H64" s="3"/>
    </row>
    <row r="65" spans="3:7" ht="15">
      <c r="C65" s="27">
        <v>2003</v>
      </c>
      <c r="D65" s="27">
        <f>C65+1</f>
        <v>2004</v>
      </c>
      <c r="E65" s="27">
        <f>D65+1</f>
        <v>2005</v>
      </c>
      <c r="F65" s="27">
        <f>E65+1</f>
        <v>2006</v>
      </c>
      <c r="G65" s="27">
        <f>F65+1</f>
        <v>2007</v>
      </c>
    </row>
    <row r="66" spans="1:7" ht="15">
      <c r="A66" s="1" t="s">
        <v>47</v>
      </c>
      <c r="C66" s="6">
        <f>$G$43*(1+$C$7)</f>
        <v>110.384</v>
      </c>
      <c r="D66" s="6">
        <f>$G$43*(1+$C$7)^2</f>
        <v>110.384</v>
      </c>
      <c r="E66" s="6">
        <f>$G$43*(1+$C$7)^3</f>
        <v>110.384</v>
      </c>
      <c r="F66" s="6">
        <f>$G$43*(1+$C$7)^4</f>
        <v>110.384</v>
      </c>
      <c r="G66" s="6">
        <f>$G$43*(1+$C$7)^5</f>
        <v>110.384</v>
      </c>
    </row>
    <row r="67" spans="1:7" ht="15">
      <c r="A67" s="1" t="s">
        <v>48</v>
      </c>
      <c r="C67" s="28">
        <f>$G$44*(1+$C$8)</f>
        <v>50.81</v>
      </c>
      <c r="D67" s="28">
        <f>$G$44*(1+$C$8)^2</f>
        <v>50.81</v>
      </c>
      <c r="E67" s="28">
        <f>$G$44*(1+$C$8)^3</f>
        <v>50.81</v>
      </c>
      <c r="F67" s="28">
        <f>$G$44*(1+$C$8)^4</f>
        <v>50.81</v>
      </c>
      <c r="G67" s="28">
        <f>$G$44*(1+$C$8)^5</f>
        <v>50.81</v>
      </c>
    </row>
    <row r="68" spans="1:7" ht="15">
      <c r="A68" s="1" t="s">
        <v>49</v>
      </c>
      <c r="C68" s="6">
        <f>C66+C67</f>
        <v>161.19400000000002</v>
      </c>
      <c r="D68" s="6">
        <f>D66+D67</f>
        <v>161.19400000000002</v>
      </c>
      <c r="E68" s="6">
        <f>E66+E67</f>
        <v>161.19400000000002</v>
      </c>
      <c r="F68" s="6">
        <f>F66+F67</f>
        <v>161.19400000000002</v>
      </c>
      <c r="G68" s="6">
        <f>G66+G67</f>
        <v>161.19400000000002</v>
      </c>
    </row>
    <row r="69" spans="1:7" ht="15">
      <c r="A69" s="1" t="s">
        <v>50</v>
      </c>
      <c r="C69" s="28">
        <f>C68*$C$9</f>
        <v>0</v>
      </c>
      <c r="D69" s="28">
        <f>D68*$C$9</f>
        <v>0</v>
      </c>
      <c r="E69" s="28">
        <f>E68*$C$9</f>
        <v>0</v>
      </c>
      <c r="F69" s="28">
        <f>F68*$C$9</f>
        <v>0</v>
      </c>
      <c r="G69" s="28">
        <f>G68*$C$9</f>
        <v>0</v>
      </c>
    </row>
    <row r="70" spans="1:7" ht="15">
      <c r="A70" s="1" t="s">
        <v>51</v>
      </c>
      <c r="C70" s="6">
        <f>C68-C69</f>
        <v>161.19400000000002</v>
      </c>
      <c r="D70" s="6">
        <f>D68-D69</f>
        <v>161.19400000000002</v>
      </c>
      <c r="E70" s="6">
        <f>E68-E69</f>
        <v>161.19400000000002</v>
      </c>
      <c r="F70" s="6">
        <f>F68-F69</f>
        <v>161.19400000000002</v>
      </c>
      <c r="G70" s="6">
        <f>G68-G69</f>
        <v>161.19400000000002</v>
      </c>
    </row>
    <row r="71" spans="1:7" ht="15">
      <c r="A71" s="1" t="s">
        <v>52</v>
      </c>
      <c r="C71" s="28">
        <f>$G$48*(1+$C$10)</f>
        <v>1.048</v>
      </c>
      <c r="D71" s="28">
        <f>$G$48*(1+$C$10)^2</f>
        <v>1.048</v>
      </c>
      <c r="E71" s="28">
        <f>$G$48*(1+$C$10)^3</f>
        <v>1.048</v>
      </c>
      <c r="F71" s="28">
        <f>$G$48*(1+$C$10)^4</f>
        <v>1.048</v>
      </c>
      <c r="G71" s="28">
        <f>$G$48*(1+$C$10)^5</f>
        <v>1.048</v>
      </c>
    </row>
    <row r="72" spans="1:7" ht="15">
      <c r="A72" s="1" t="s">
        <v>53</v>
      </c>
      <c r="C72" s="29">
        <f>C70+C71</f>
        <v>162.24200000000002</v>
      </c>
      <c r="D72" s="29">
        <f>D70+D71</f>
        <v>162.24200000000002</v>
      </c>
      <c r="E72" s="29">
        <f>E70+E71</f>
        <v>162.24200000000002</v>
      </c>
      <c r="F72" s="29">
        <f>F70+F71</f>
        <v>162.24200000000002</v>
      </c>
      <c r="G72" s="29">
        <f>G70+G71</f>
        <v>162.24200000000002</v>
      </c>
    </row>
    <row r="73" spans="1:7" ht="15">
      <c r="A73" s="1" t="s">
        <v>54</v>
      </c>
      <c r="C73" s="6">
        <f>C70*$C$12</f>
        <v>0</v>
      </c>
      <c r="D73" s="6">
        <f>D70*$C$12</f>
        <v>0</v>
      </c>
      <c r="E73" s="6">
        <f>E70*$C$12</f>
        <v>0</v>
      </c>
      <c r="F73" s="6">
        <f>F70*$C$12</f>
        <v>0</v>
      </c>
      <c r="G73" s="6">
        <f>G70*$C$12</f>
        <v>0</v>
      </c>
    </row>
    <row r="74" spans="1:7" ht="15">
      <c r="A74" s="1" t="s">
        <v>55</v>
      </c>
      <c r="C74" s="33">
        <f>B18</f>
        <v>0</v>
      </c>
      <c r="D74" s="33">
        <f>B19</f>
        <v>0</v>
      </c>
      <c r="E74" s="33">
        <f>B20</f>
        <v>0</v>
      </c>
      <c r="F74" s="33">
        <f>B21</f>
        <v>0</v>
      </c>
      <c r="G74" s="33">
        <f>B22</f>
        <v>0</v>
      </c>
    </row>
    <row r="75" spans="1:7" ht="15">
      <c r="A75" s="1" t="s">
        <v>57</v>
      </c>
      <c r="C75" s="29">
        <f>C73+C74</f>
        <v>0</v>
      </c>
      <c r="D75" s="29">
        <f>D73+D74</f>
        <v>0</v>
      </c>
      <c r="E75" s="29">
        <f>E73+E74</f>
        <v>0</v>
      </c>
      <c r="F75" s="29">
        <f>F73+F74</f>
        <v>0</v>
      </c>
      <c r="G75" s="29">
        <f>G73+G74</f>
        <v>0</v>
      </c>
    </row>
    <row r="76" spans="1:7" ht="15">
      <c r="A76" s="1" t="s">
        <v>61</v>
      </c>
      <c r="C76" s="6">
        <f>C72-C75</f>
        <v>162.24200000000002</v>
      </c>
      <c r="D76" s="6">
        <f>D72-D75</f>
        <v>162.24200000000002</v>
      </c>
      <c r="E76" s="6">
        <f>E72-E75</f>
        <v>162.24200000000002</v>
      </c>
      <c r="F76" s="6">
        <f>F72-F75</f>
        <v>162.24200000000002</v>
      </c>
      <c r="G76" s="6">
        <f>G72-G75</f>
        <v>162.24200000000002</v>
      </c>
    </row>
    <row r="77" spans="1:7" ht="15">
      <c r="A77" s="1" t="s">
        <v>62</v>
      </c>
      <c r="C77" s="30">
        <f>C18</f>
        <v>0</v>
      </c>
      <c r="D77" s="30">
        <f>C19</f>
        <v>0</v>
      </c>
      <c r="E77" s="30">
        <f>C20</f>
        <v>0</v>
      </c>
      <c r="F77" s="30">
        <f>C21</f>
        <v>0</v>
      </c>
      <c r="G77" s="30">
        <f>C22</f>
        <v>0</v>
      </c>
    </row>
    <row r="78" spans="1:9" ht="15">
      <c r="A78" s="1" t="s">
        <v>63</v>
      </c>
      <c r="C78" s="30">
        <f>-$C$14*C76</f>
        <v>0</v>
      </c>
      <c r="D78" s="30">
        <f>-$C$14*D76</f>
        <v>0</v>
      </c>
      <c r="E78" s="30">
        <f>-$C$14*E76</f>
        <v>0</v>
      </c>
      <c r="F78" s="30">
        <f>-$C$14*F76</f>
        <v>0</v>
      </c>
      <c r="G78" s="30">
        <f>-$C$14*G76</f>
        <v>0</v>
      </c>
      <c r="I78" s="32"/>
    </row>
    <row r="79" spans="1:7" ht="15">
      <c r="A79" s="1" t="s">
        <v>64</v>
      </c>
      <c r="C79" s="11"/>
      <c r="D79" s="11"/>
      <c r="E79" s="11"/>
      <c r="F79" s="11"/>
      <c r="G79" s="28" t="e">
        <f>(G76*(1+C25))/(C28-C25)</f>
        <v>#DIV/0!</v>
      </c>
    </row>
    <row r="81" spans="1:7" ht="15.75" thickBot="1">
      <c r="A81" s="1" t="s">
        <v>65</v>
      </c>
      <c r="C81" s="31">
        <f>C76+C77+C78+C79</f>
        <v>162.24200000000002</v>
      </c>
      <c r="D81" s="31">
        <f>D76+D77+D78+D79</f>
        <v>162.24200000000002</v>
      </c>
      <c r="E81" s="31">
        <f>E76+E77+E78+E79</f>
        <v>162.24200000000002</v>
      </c>
      <c r="F81" s="31">
        <f>F76+F77+F78+F79</f>
        <v>162.24200000000002</v>
      </c>
      <c r="G81" s="31" t="e">
        <f>G76+G77+G78+G79</f>
        <v>#DIV/0!</v>
      </c>
    </row>
    <row r="82" ht="15.75" thickTop="1"/>
    <row r="83" spans="1:7" ht="15.75" thickBot="1">
      <c r="A83" s="1" t="s">
        <v>66</v>
      </c>
      <c r="C83" s="31">
        <f>C81+C74</f>
        <v>162.24200000000002</v>
      </c>
      <c r="D83" s="31">
        <f>D81+D74</f>
        <v>162.24200000000002</v>
      </c>
      <c r="E83" s="31">
        <f>E81+E74</f>
        <v>162.24200000000002</v>
      </c>
      <c r="F83" s="31">
        <f>F81+F74</f>
        <v>162.24200000000002</v>
      </c>
      <c r="G83" s="31" t="e">
        <f>G81+G74-G79</f>
        <v>#DIV/0!</v>
      </c>
    </row>
    <row r="84" spans="3:7" ht="15.75" thickTop="1">
      <c r="C84" s="34"/>
      <c r="D84" s="34"/>
      <c r="E84" s="34"/>
      <c r="F84" s="34"/>
      <c r="G84" s="34"/>
    </row>
    <row r="85" spans="9:10" ht="15">
      <c r="I85" s="3"/>
      <c r="J85" s="3"/>
    </row>
    <row r="86" ht="15">
      <c r="A86" s="5" t="s">
        <v>67</v>
      </c>
    </row>
    <row r="88" spans="1:5" ht="15">
      <c r="A88" s="1" t="s">
        <v>68</v>
      </c>
      <c r="E88" s="6" t="e">
        <f>SUM(C83:G83)/5</f>
        <v>#DIV/0!</v>
      </c>
    </row>
    <row r="89" spans="1:5" ht="15">
      <c r="A89" s="1" t="s">
        <v>69</v>
      </c>
      <c r="E89" s="6" t="e">
        <f>NPV(C28,C81:G81)</f>
        <v>#DIV/0!</v>
      </c>
    </row>
    <row r="90" ht="15">
      <c r="A90" s="1" t="s">
        <v>70</v>
      </c>
    </row>
    <row r="91" spans="1:5" ht="15">
      <c r="A91" s="1" t="s">
        <v>71</v>
      </c>
      <c r="E91" s="6">
        <f>C29*C83</f>
        <v>0</v>
      </c>
    </row>
    <row r="92" spans="1:5" ht="15">
      <c r="A92" s="1" t="s">
        <v>72</v>
      </c>
      <c r="E92" s="6" t="e">
        <f>C29*E88</f>
        <v>#DIV/0!</v>
      </c>
    </row>
    <row r="93" ht="15">
      <c r="E93" s="6"/>
    </row>
    <row r="94" spans="1:8" ht="15.75" thickBot="1">
      <c r="A94" s="2"/>
      <c r="B94" s="2"/>
      <c r="C94" s="2"/>
      <c r="D94" s="2"/>
      <c r="E94" s="2"/>
      <c r="F94" s="2"/>
      <c r="G94" s="2"/>
      <c r="H94" s="2"/>
    </row>
    <row r="95" spans="1:6" ht="15.75" thickTop="1">
      <c r="A95" s="3"/>
      <c r="B95" s="3"/>
      <c r="C95" s="3"/>
      <c r="D95" s="3"/>
      <c r="E95" s="3"/>
      <c r="F95" s="3"/>
    </row>
    <row r="96" spans="1:6" ht="15">
      <c r="A96" s="3"/>
      <c r="B96" s="3"/>
      <c r="C96" s="3"/>
      <c r="D96" s="3"/>
      <c r="E96" s="3"/>
      <c r="F96" s="3"/>
    </row>
    <row r="115" ht="15.75" thickBot="1">
      <c r="I115" s="2"/>
    </row>
    <row r="116" ht="15.75" thickTop="1">
      <c r="I116" s="3"/>
    </row>
    <row r="117" ht="15">
      <c r="I117" s="35" t="s">
        <v>73</v>
      </c>
    </row>
  </sheetData>
  <printOptions/>
  <pageMargins left="0.5" right="0.5" top="0.75" bottom="0.75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Thao Chau</dc:creator>
  <cp:keywords/>
  <dc:description/>
  <cp:lastModifiedBy>Thao Chau</cp:lastModifiedBy>
  <dcterms:created xsi:type="dcterms:W3CDTF">2004-06-24T14:11:04Z</dcterms:created>
  <dcterms:modified xsi:type="dcterms:W3CDTF">2004-06-24T14:12:52Z</dcterms:modified>
  <cp:category/>
  <cp:version/>
  <cp:contentType/>
  <cp:contentStatus/>
</cp:coreProperties>
</file>