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65371" windowWidth="15480" windowHeight="10455" activeTab="0"/>
  </bookViews>
  <sheets>
    <sheet name="PnL projection" sheetId="1" r:id="rId1"/>
    <sheet name="Notes" sheetId="2" r:id="rId2"/>
  </sheets>
  <definedNames>
    <definedName name="_xlnm.Print_Titles" localSheetId="0">'PnL projection'!$4:$4</definedName>
  </definedNames>
  <calcPr fullCalcOnLoad="1"/>
</workbook>
</file>

<file path=xl/comments1.xml><?xml version="1.0" encoding="utf-8"?>
<comments xmlns="http://schemas.openxmlformats.org/spreadsheetml/2006/main">
  <authors>
    <author>Microsoft</author>
  </authors>
  <commentList>
    <comment ref="B28" authorId="0">
      <text>
        <r>
          <rPr>
            <b/>
            <sz val="8"/>
            <rFont val="Tahoma"/>
            <family val="0"/>
          </rPr>
          <t>Sales people, office &amp; others.</t>
        </r>
      </text>
    </comment>
    <comment ref="B29" authorId="0">
      <text>
        <r>
          <rPr>
            <b/>
            <sz val="8"/>
            <rFont val="Tahoma"/>
            <family val="0"/>
          </rPr>
          <t>Taxes, etc.</t>
        </r>
      </text>
    </comment>
  </commentList>
</comments>
</file>

<file path=xl/sharedStrings.xml><?xml version="1.0" encoding="utf-8"?>
<sst xmlns="http://schemas.openxmlformats.org/spreadsheetml/2006/main" count="69" uniqueCount="52">
  <si>
    <t xml:space="preserve">  %</t>
  </si>
  <si>
    <t>YEARLY</t>
  </si>
  <si>
    <t xml:space="preserve">   %</t>
  </si>
  <si>
    <t>Outside services</t>
  </si>
  <si>
    <t>Supplies (office and operating)</t>
  </si>
  <si>
    <t>Repairs and maintenance</t>
  </si>
  <si>
    <t>Advertising</t>
  </si>
  <si>
    <t>Car, delivery and travel</t>
  </si>
  <si>
    <t>Accounting and legal</t>
  </si>
  <si>
    <t>Rent</t>
  </si>
  <si>
    <t>Telephone</t>
  </si>
  <si>
    <t>Utilities</t>
  </si>
  <si>
    <t>Insurance</t>
  </si>
  <si>
    <t>Interest</t>
  </si>
  <si>
    <t xml:space="preserve">Salary expenses </t>
  </si>
  <si>
    <t xml:space="preserve">Payroll expenses </t>
  </si>
  <si>
    <t>Taxes (real estate, etc.)</t>
  </si>
  <si>
    <t>Misc. (unspecified)</t>
  </si>
  <si>
    <t>Total Expenses</t>
  </si>
  <si>
    <t>Revenue (Sales)</t>
  </si>
  <si>
    <t>Total Revenue (Sales)</t>
  </si>
  <si>
    <t>Total Cost of Sales</t>
  </si>
  <si>
    <t>Gross Profit</t>
  </si>
  <si>
    <t>Expenses</t>
  </si>
  <si>
    <t>Depreciation</t>
  </si>
  <si>
    <t>Proforma Profit &amp; Loss Statement</t>
  </si>
  <si>
    <t>Central Products - China</t>
  </si>
  <si>
    <t>January</t>
  </si>
  <si>
    <t>February</t>
  </si>
  <si>
    <t>March</t>
  </si>
  <si>
    <t>April</t>
  </si>
  <si>
    <t>May</t>
  </si>
  <si>
    <t>June</t>
  </si>
  <si>
    <t>July</t>
  </si>
  <si>
    <t>August</t>
  </si>
  <si>
    <t>October</t>
  </si>
  <si>
    <t>STAC</t>
  </si>
  <si>
    <t>SuperWrap RD40</t>
  </si>
  <si>
    <t>SuperWrap RD50</t>
  </si>
  <si>
    <t>SuperWrap RD60</t>
  </si>
  <si>
    <t>Tools</t>
  </si>
  <si>
    <t>Mats</t>
  </si>
  <si>
    <t>SplashPro</t>
  </si>
  <si>
    <t>Sept</t>
  </si>
  <si>
    <t>Profits Tax (35%)</t>
  </si>
  <si>
    <t>After Tax Earnings</t>
  </si>
  <si>
    <t>ROS</t>
  </si>
  <si>
    <t>%</t>
  </si>
  <si>
    <t>Net Income</t>
  </si>
  <si>
    <t>Nov</t>
  </si>
  <si>
    <t>Dec</t>
  </si>
  <si>
    <t>COGS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</si>
</sst>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0.000"/>
    <numFmt numFmtId="168" formatCode="#,##0.0"/>
  </numFmts>
  <fonts count="47">
    <font>
      <sz val="10"/>
      <name val="Arial"/>
      <family val="0"/>
    </font>
    <font>
      <sz val="8"/>
      <name val="Arial"/>
      <family val="2"/>
    </font>
    <font>
      <sz val="7"/>
      <name val="Arial"/>
      <family val="2"/>
    </font>
    <font>
      <b/>
      <sz val="8"/>
      <name val="Tahoma"/>
      <family val="0"/>
    </font>
    <font>
      <b/>
      <sz val="9"/>
      <name val="Arial"/>
      <family val="2"/>
    </font>
    <font>
      <sz val="9"/>
      <name val="Arial"/>
      <family val="2"/>
    </font>
    <font>
      <b/>
      <sz val="18"/>
      <color indexed="10"/>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Arial"/>
      <family val="0"/>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1" fillId="0" borderId="0" xfId="0" applyFont="1" applyAlignment="1">
      <alignment wrapText="1"/>
    </xf>
    <xf numFmtId="3" fontId="2"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2" fillId="0" borderId="0" xfId="0" applyNumberFormat="1" applyFont="1" applyAlignment="1">
      <alignment horizontal="right" wrapText="1"/>
    </xf>
    <xf numFmtId="3" fontId="0" fillId="0" borderId="0" xfId="0" applyNumberFormat="1" applyFont="1" applyAlignment="1">
      <alignment horizontal="right"/>
    </xf>
    <xf numFmtId="0" fontId="4" fillId="0" borderId="0" xfId="0" applyFont="1" applyBorder="1" applyAlignment="1">
      <alignment horizontal="center" textRotation="60" wrapText="1"/>
    </xf>
    <xf numFmtId="0" fontId="4" fillId="0" borderId="0" xfId="0" applyFont="1" applyAlignment="1">
      <alignment horizontal="center" textRotation="60" wrapText="1"/>
    </xf>
    <xf numFmtId="3" fontId="5" fillId="0" borderId="0" xfId="0" applyNumberFormat="1" applyFont="1" applyAlignment="1">
      <alignment wrapText="1"/>
    </xf>
    <xf numFmtId="0" fontId="4" fillId="0" borderId="0" xfId="0" applyFont="1" applyAlignment="1">
      <alignment horizontal="right"/>
    </xf>
    <xf numFmtId="3" fontId="5" fillId="0" borderId="0" xfId="0" applyNumberFormat="1" applyFont="1" applyBorder="1" applyAlignment="1">
      <alignment wrapText="1"/>
    </xf>
    <xf numFmtId="164" fontId="5" fillId="0" borderId="0" xfId="0" applyNumberFormat="1" applyFont="1" applyBorder="1" applyAlignment="1">
      <alignment horizontal="right" wrapText="1"/>
    </xf>
    <xf numFmtId="0" fontId="5" fillId="0" borderId="10" xfId="0" applyFont="1" applyBorder="1" applyAlignment="1">
      <alignment wrapText="1"/>
    </xf>
    <xf numFmtId="3" fontId="5" fillId="0" borderId="10" xfId="0" applyNumberFormat="1" applyFont="1" applyBorder="1" applyAlignment="1">
      <alignment wrapText="1"/>
    </xf>
    <xf numFmtId="164" fontId="5" fillId="0" borderId="10" xfId="0" applyNumberFormat="1" applyFont="1" applyBorder="1" applyAlignment="1">
      <alignment horizontal="right" wrapText="1"/>
    </xf>
    <xf numFmtId="0" fontId="5" fillId="0" borderId="0" xfId="0" applyFont="1" applyBorder="1" applyAlignment="1">
      <alignment wrapText="1"/>
    </xf>
    <xf numFmtId="17" fontId="4" fillId="0" borderId="11" xfId="0" applyNumberFormat="1" applyFont="1" applyBorder="1" applyAlignment="1" applyProtection="1">
      <alignment horizontal="center" textRotation="60" wrapText="1"/>
      <protection/>
    </xf>
    <xf numFmtId="9" fontId="4" fillId="0" borderId="11" xfId="0" applyNumberFormat="1" applyFont="1" applyBorder="1" applyAlignment="1" applyProtection="1">
      <alignment horizontal="center" textRotation="60" wrapText="1"/>
      <protection/>
    </xf>
    <xf numFmtId="166" fontId="4" fillId="0" borderId="11" xfId="0" applyNumberFormat="1" applyFont="1" applyBorder="1" applyAlignment="1" applyProtection="1">
      <alignment horizontal="center" textRotation="60" wrapText="1"/>
      <protection/>
    </xf>
    <xf numFmtId="0" fontId="4" fillId="0" borderId="11" xfId="0" applyFont="1" applyBorder="1" applyAlignment="1" applyProtection="1">
      <alignment horizontal="center" textRotation="60" wrapText="1"/>
      <protection/>
    </xf>
    <xf numFmtId="10" fontId="4" fillId="0" borderId="11" xfId="0" applyNumberFormat="1" applyFont="1" applyBorder="1" applyAlignment="1" applyProtection="1">
      <alignment horizontal="center" textRotation="60" wrapText="1"/>
      <protection/>
    </xf>
    <xf numFmtId="0" fontId="4" fillId="0" borderId="12" xfId="0" applyFont="1" applyBorder="1" applyAlignment="1">
      <alignment horizontal="center" textRotation="60" wrapText="1"/>
    </xf>
    <xf numFmtId="17" fontId="4" fillId="0" borderId="0" xfId="0" applyNumberFormat="1" applyFont="1" applyAlignment="1">
      <alignment horizontal="right"/>
    </xf>
    <xf numFmtId="3" fontId="5" fillId="0" borderId="0" xfId="0" applyNumberFormat="1" applyFont="1" applyAlignment="1">
      <alignment vertical="center" wrapText="1"/>
    </xf>
    <xf numFmtId="0" fontId="4" fillId="33" borderId="13" xfId="0" applyFont="1" applyFill="1" applyBorder="1" applyAlignment="1">
      <alignment vertical="center"/>
    </xf>
    <xf numFmtId="3" fontId="5" fillId="33" borderId="10" xfId="0" applyNumberFormat="1" applyFont="1" applyFill="1" applyBorder="1" applyAlignment="1">
      <alignment vertical="center" wrapText="1"/>
    </xf>
    <xf numFmtId="3" fontId="5" fillId="33" borderId="14" xfId="0" applyNumberFormat="1" applyFont="1" applyFill="1" applyBorder="1" applyAlignment="1">
      <alignment vertical="center" wrapText="1"/>
    </xf>
    <xf numFmtId="3" fontId="5" fillId="33" borderId="14" xfId="0" applyNumberFormat="1" applyFont="1" applyFill="1" applyBorder="1" applyAlignment="1">
      <alignment horizontal="right" vertical="center" wrapText="1"/>
    </xf>
    <xf numFmtId="3" fontId="5" fillId="33" borderId="15" xfId="0" applyNumberFormat="1" applyFont="1" applyFill="1" applyBorder="1" applyAlignment="1">
      <alignment horizontal="right" vertical="center" wrapText="1"/>
    </xf>
    <xf numFmtId="0" fontId="5" fillId="0" borderId="11" xfId="0" applyFont="1" applyBorder="1" applyAlignment="1">
      <alignment vertical="center" wrapText="1"/>
    </xf>
    <xf numFmtId="3" fontId="5" fillId="0" borderId="11" xfId="0" applyNumberFormat="1" applyFont="1" applyBorder="1" applyAlignment="1">
      <alignment vertical="center" wrapText="1"/>
    </xf>
    <xf numFmtId="164" fontId="5" fillId="34" borderId="11" xfId="0" applyNumberFormat="1" applyFont="1" applyFill="1" applyBorder="1" applyAlignment="1">
      <alignment horizontal="right" vertical="center" wrapText="1"/>
    </xf>
    <xf numFmtId="0" fontId="4" fillId="0" borderId="11" xfId="0" applyFont="1" applyBorder="1" applyAlignment="1">
      <alignment vertical="center" wrapText="1"/>
    </xf>
    <xf numFmtId="3" fontId="5" fillId="34" borderId="11" xfId="0" applyNumberFormat="1" applyFont="1" applyFill="1" applyBorder="1" applyAlignment="1">
      <alignment vertical="center" wrapText="1"/>
    </xf>
    <xf numFmtId="164" fontId="5" fillId="33" borderId="10" xfId="0" applyNumberFormat="1" applyFont="1" applyFill="1" applyBorder="1" applyAlignment="1">
      <alignment horizontal="right" vertical="center" wrapText="1"/>
    </xf>
    <xf numFmtId="3" fontId="5" fillId="35" borderId="11" xfId="0" applyNumberFormat="1" applyFont="1" applyFill="1" applyBorder="1" applyAlignment="1">
      <alignment vertical="center" wrapText="1"/>
    </xf>
    <xf numFmtId="164" fontId="5" fillId="0" borderId="0" xfId="0" applyNumberFormat="1" applyFont="1" applyBorder="1" applyAlignment="1">
      <alignment horizontal="right" vertical="center" wrapText="1"/>
    </xf>
    <xf numFmtId="0" fontId="5" fillId="36" borderId="11" xfId="0" applyFont="1" applyFill="1" applyBorder="1" applyAlignment="1">
      <alignment vertical="center" wrapText="1"/>
    </xf>
    <xf numFmtId="3" fontId="5" fillId="36" borderId="11" xfId="0" applyNumberFormat="1" applyFont="1" applyFill="1" applyBorder="1" applyAlignment="1">
      <alignment vertical="center" wrapText="1"/>
    </xf>
    <xf numFmtId="0" fontId="4" fillId="36" borderId="11" xfId="0" applyFont="1" applyFill="1" applyBorder="1" applyAlignment="1">
      <alignment vertical="center" wrapText="1"/>
    </xf>
    <xf numFmtId="164" fontId="1" fillId="34" borderId="11" xfId="0" applyNumberFormat="1" applyFont="1" applyFill="1" applyBorder="1" applyAlignment="1">
      <alignment horizontal="right" vertical="center" wrapText="1"/>
    </xf>
    <xf numFmtId="164" fontId="1" fillId="0" borderId="0" xfId="0" applyNumberFormat="1" applyFont="1" applyBorder="1" applyAlignment="1">
      <alignment horizontal="right" wrapText="1"/>
    </xf>
    <xf numFmtId="164" fontId="1" fillId="33" borderId="16" xfId="0" applyNumberFormat="1" applyFont="1" applyFill="1" applyBorder="1" applyAlignment="1">
      <alignment horizontal="right" vertical="center" wrapText="1"/>
    </xf>
    <xf numFmtId="164" fontId="1" fillId="0" borderId="10" xfId="0" applyNumberFormat="1" applyFont="1" applyBorder="1" applyAlignment="1">
      <alignment horizontal="right" wrapText="1"/>
    </xf>
    <xf numFmtId="3" fontId="5" fillId="33" borderId="11" xfId="0" applyNumberFormat="1" applyFont="1" applyFill="1" applyBorder="1" applyAlignment="1">
      <alignment vertical="center" wrapText="1"/>
    </xf>
    <xf numFmtId="0" fontId="0" fillId="37" borderId="17" xfId="0" applyFont="1" applyFill="1" applyBorder="1" applyAlignment="1">
      <alignment/>
    </xf>
    <xf numFmtId="3" fontId="0" fillId="37" borderId="17" xfId="0" applyNumberFormat="1" applyFont="1" applyFill="1" applyBorder="1" applyAlignment="1">
      <alignment/>
    </xf>
    <xf numFmtId="3" fontId="0" fillId="37" borderId="17" xfId="0" applyNumberFormat="1" applyFont="1" applyFill="1" applyBorder="1" applyAlignment="1">
      <alignment horizontal="right"/>
    </xf>
    <xf numFmtId="4" fontId="0" fillId="37" borderId="17" xfId="0" applyNumberFormat="1" applyFont="1" applyFill="1" applyBorder="1" applyAlignment="1">
      <alignment/>
    </xf>
    <xf numFmtId="0" fontId="6" fillId="0" borderId="0" xfId="0" applyFont="1" applyAlignment="1">
      <alignment/>
    </xf>
    <xf numFmtId="0" fontId="7" fillId="0" borderId="0" xfId="0" applyFont="1" applyAlignment="1">
      <alignment/>
    </xf>
    <xf numFmtId="2" fontId="5" fillId="34" borderId="11" xfId="0" applyNumberFormat="1" applyFont="1" applyFill="1" applyBorder="1" applyAlignment="1">
      <alignment horizontal="right" vertical="center" wrapText="1"/>
    </xf>
    <xf numFmtId="167" fontId="5" fillId="34" borderId="11" xfId="0" applyNumberFormat="1" applyFont="1" applyFill="1" applyBorder="1" applyAlignment="1">
      <alignment horizontal="right" vertical="center" wrapText="1"/>
    </xf>
    <xf numFmtId="168" fontId="5" fillId="34" borderId="11"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133350</xdr:rowOff>
    </xdr:from>
    <xdr:to>
      <xdr:col>10</xdr:col>
      <xdr:colOff>295275</xdr:colOff>
      <xdr:row>55</xdr:row>
      <xdr:rowOff>123825</xdr:rowOff>
    </xdr:to>
    <xdr:sp>
      <xdr:nvSpPr>
        <xdr:cNvPr id="1" name="Text Box 1"/>
        <xdr:cNvSpPr txBox="1">
          <a:spLocks noChangeArrowheads="1"/>
        </xdr:cNvSpPr>
      </xdr:nvSpPr>
      <xdr:spPr>
        <a:xfrm>
          <a:off x="1219200" y="295275"/>
          <a:ext cx="5172075" cy="8734425"/>
        </a:xfrm>
        <a:prstGeom prst="rect">
          <a:avLst/>
        </a:prstGeom>
        <a:solidFill>
          <a:srgbClr val="FBFAF5"/>
        </a:soli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on Preparation</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In the "%" columns, the spreadsheet will show Gross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PROFIT: The spreadsheet will subtract Total Operating Expenses from Gross Profit to calculate Net Profit. In the "%" columns, it will show Net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AC52"/>
  <sheetViews>
    <sheetView showGridLines="0" tabSelected="1" zoomScalePageLayoutView="0" workbookViewId="0" topLeftCell="A1">
      <pane xSplit="2" ySplit="5" topLeftCell="C12" activePane="bottomRight" state="frozen"/>
      <selection pane="topLeft" activeCell="A1" sqref="A1"/>
      <selection pane="topRight" activeCell="B1" sqref="B1"/>
      <selection pane="bottomLeft" activeCell="A8" sqref="A8"/>
      <selection pane="bottomRight" activeCell="C23" sqref="C23"/>
    </sheetView>
  </sheetViews>
  <sheetFormatPr defaultColWidth="9.140625" defaultRowHeight="12.75"/>
  <cols>
    <col min="1" max="1" width="1.7109375" style="5" customWidth="1"/>
    <col min="2" max="2" width="20.140625" style="4" customWidth="1"/>
    <col min="3" max="3" width="9.28125" style="5" customWidth="1"/>
    <col min="4" max="4" width="5.140625" style="8" customWidth="1"/>
    <col min="5" max="5" width="9.28125" style="5" customWidth="1"/>
    <col min="6" max="6" width="6.00390625" style="8" customWidth="1"/>
    <col min="7" max="7" width="9.28125" style="5" customWidth="1"/>
    <col min="8" max="8" width="5.140625" style="8" customWidth="1"/>
    <col min="9" max="9" width="9.28125" style="5" customWidth="1"/>
    <col min="10" max="10" width="5.140625" style="8" customWidth="1"/>
    <col min="11" max="11" width="9.28125" style="5" customWidth="1"/>
    <col min="12" max="12" width="5.140625" style="8" customWidth="1"/>
    <col min="13" max="13" width="9.28125" style="5" customWidth="1"/>
    <col min="14" max="14" width="5.140625" style="8" customWidth="1"/>
    <col min="15" max="15" width="9.28125" style="5" customWidth="1"/>
    <col min="16" max="16" width="5.140625" style="8" customWidth="1"/>
    <col min="17" max="17" width="9.28125" style="5" customWidth="1"/>
    <col min="18" max="18" width="5.140625" style="8" customWidth="1"/>
    <col min="19" max="19" width="9.28125" style="5" customWidth="1"/>
    <col min="20" max="20" width="5.140625" style="8" customWidth="1"/>
    <col min="21" max="21" width="9.28125" style="5" customWidth="1"/>
    <col min="22" max="22" width="5.140625" style="8" customWidth="1"/>
    <col min="23" max="23" width="9.28125" style="5" customWidth="1"/>
    <col min="24" max="24" width="5.140625" style="8" customWidth="1"/>
    <col min="25" max="25" width="9.28125" style="5" customWidth="1"/>
    <col min="26" max="26" width="5.140625" style="8" customWidth="1"/>
    <col min="27" max="27" width="9.28125" style="5" customWidth="1"/>
    <col min="28" max="28" width="5.140625" style="8" customWidth="1"/>
    <col min="29" max="16384" width="9.140625" style="5" customWidth="1"/>
  </cols>
  <sheetData>
    <row r="1" ht="11.25" customHeight="1"/>
    <row r="2" spans="2:28" s="1" customFormat="1" ht="27.75" customHeight="1">
      <c r="B2" s="53" t="s">
        <v>25</v>
      </c>
      <c r="D2" s="6"/>
      <c r="F2" s="6"/>
      <c r="J2" s="52" t="s">
        <v>26</v>
      </c>
      <c r="L2" s="6"/>
      <c r="P2" s="12"/>
      <c r="Q2" s="25"/>
      <c r="T2" s="6"/>
      <c r="V2" s="6"/>
      <c r="X2" s="6"/>
      <c r="Z2" s="6"/>
      <c r="AB2" s="6"/>
    </row>
    <row r="3" spans="4:28" s="1" customFormat="1" ht="4.5" customHeight="1">
      <c r="D3" s="6"/>
      <c r="F3" s="6"/>
      <c r="H3" s="6"/>
      <c r="J3" s="6"/>
      <c r="L3" s="6"/>
      <c r="N3" s="6"/>
      <c r="P3" s="6"/>
      <c r="R3" s="6"/>
      <c r="T3" s="6"/>
      <c r="V3" s="6"/>
      <c r="X3" s="6"/>
      <c r="Z3" s="6"/>
      <c r="AB3" s="6"/>
    </row>
    <row r="4" spans="2:29" s="10" customFormat="1" ht="47.25" customHeight="1">
      <c r="B4" s="9"/>
      <c r="C4" s="19" t="s">
        <v>27</v>
      </c>
      <c r="D4" s="20" t="s">
        <v>47</v>
      </c>
      <c r="E4" s="21" t="s">
        <v>28</v>
      </c>
      <c r="F4" s="22" t="s">
        <v>0</v>
      </c>
      <c r="G4" s="21" t="s">
        <v>29</v>
      </c>
      <c r="H4" s="22" t="s">
        <v>0</v>
      </c>
      <c r="I4" s="21" t="s">
        <v>30</v>
      </c>
      <c r="J4" s="22" t="s">
        <v>0</v>
      </c>
      <c r="K4" s="21" t="s">
        <v>31</v>
      </c>
      <c r="L4" s="22" t="s">
        <v>0</v>
      </c>
      <c r="M4" s="21" t="s">
        <v>32</v>
      </c>
      <c r="N4" s="22" t="s">
        <v>0</v>
      </c>
      <c r="O4" s="21" t="s">
        <v>33</v>
      </c>
      <c r="P4" s="22" t="s">
        <v>0</v>
      </c>
      <c r="Q4" s="21" t="s">
        <v>34</v>
      </c>
      <c r="R4" s="22" t="s">
        <v>0</v>
      </c>
      <c r="S4" s="21" t="s">
        <v>43</v>
      </c>
      <c r="T4" s="22" t="s">
        <v>0</v>
      </c>
      <c r="U4" s="21" t="s">
        <v>35</v>
      </c>
      <c r="V4" s="22" t="s">
        <v>0</v>
      </c>
      <c r="W4" s="21" t="s">
        <v>49</v>
      </c>
      <c r="X4" s="22" t="s">
        <v>0</v>
      </c>
      <c r="Y4" s="21" t="s">
        <v>50</v>
      </c>
      <c r="Z4" s="23" t="s">
        <v>0</v>
      </c>
      <c r="AA4" s="22" t="s">
        <v>1</v>
      </c>
      <c r="AB4" s="20" t="s">
        <v>2</v>
      </c>
      <c r="AC4" s="24"/>
    </row>
    <row r="5" spans="2:28" s="26" customFormat="1" ht="15.75" customHeight="1">
      <c r="B5" s="27" t="s">
        <v>19</v>
      </c>
      <c r="C5" s="29"/>
      <c r="D5" s="30"/>
      <c r="E5" s="29"/>
      <c r="F5" s="30"/>
      <c r="G5" s="29"/>
      <c r="H5" s="30"/>
      <c r="I5" s="29"/>
      <c r="J5" s="30"/>
      <c r="K5" s="29"/>
      <c r="L5" s="30"/>
      <c r="M5" s="29"/>
      <c r="N5" s="30"/>
      <c r="O5" s="29"/>
      <c r="P5" s="30"/>
      <c r="Q5" s="29"/>
      <c r="R5" s="30"/>
      <c r="S5" s="29"/>
      <c r="T5" s="30"/>
      <c r="U5" s="29"/>
      <c r="V5" s="30"/>
      <c r="W5" s="29"/>
      <c r="X5" s="30"/>
      <c r="Y5" s="29"/>
      <c r="Z5" s="30"/>
      <c r="AA5" s="29"/>
      <c r="AB5" s="31"/>
    </row>
    <row r="6" spans="2:28" s="26" customFormat="1" ht="15.75" customHeight="1">
      <c r="B6" s="40" t="s">
        <v>36</v>
      </c>
      <c r="C6" s="41">
        <v>12500</v>
      </c>
      <c r="D6" s="34">
        <f aca="true" t="shared" si="0" ref="D6:D12">IF($C$13=0,"-",(C6*100)/$C$13)</f>
        <v>6.082725060827251</v>
      </c>
      <c r="E6" s="41">
        <v>12500</v>
      </c>
      <c r="F6" s="34">
        <f>IF(E$13=0,"-",(E6*100)/E$13)</f>
        <v>6.082725060827251</v>
      </c>
      <c r="G6" s="41">
        <v>50000</v>
      </c>
      <c r="H6" s="34">
        <f>IF(G$13=0,"-",(G6*100)/G$13)</f>
        <v>20.161290322580644</v>
      </c>
      <c r="I6" s="41">
        <v>60000</v>
      </c>
      <c r="J6" s="34">
        <f>IF(I$13=0,"-",(I6*100)/I$13)</f>
        <v>23.25581395348837</v>
      </c>
      <c r="K6" s="41">
        <v>100000</v>
      </c>
      <c r="L6" s="34">
        <f>IF(K$13=0,"-",(K6*100)/K$13)</f>
        <v>26.881720430107528</v>
      </c>
      <c r="M6" s="41">
        <v>200000</v>
      </c>
      <c r="N6" s="34">
        <f>IF(M$13=0,"-",(M6*100)/M$13)</f>
        <v>41.49377593360996</v>
      </c>
      <c r="O6" s="41">
        <v>250000</v>
      </c>
      <c r="P6" s="34">
        <f>IF(O$13=0,"-",(O6*100)/O$13)</f>
        <v>44.48398576512456</v>
      </c>
      <c r="Q6" s="41">
        <v>250000</v>
      </c>
      <c r="R6" s="34">
        <f>IF(Q$13=0,"-",(Q6*100)/Q$13)</f>
        <v>44.48398576512456</v>
      </c>
      <c r="S6" s="41">
        <v>150000</v>
      </c>
      <c r="T6" s="34">
        <f>IF(S$13=0,"-",(S6*100)/S$13)</f>
        <v>31.914893617021278</v>
      </c>
      <c r="U6" s="41">
        <v>100000</v>
      </c>
      <c r="V6" s="34">
        <f>IF(U$13=0,"-",(U6*100)/U$13)</f>
        <v>25</v>
      </c>
      <c r="W6" s="41">
        <v>50000</v>
      </c>
      <c r="X6" s="34">
        <f aca="true" t="shared" si="1" ref="X6:X11">IF(W$13=0,"-",(W6*100)/W$13)</f>
        <v>14.705882352941176</v>
      </c>
      <c r="Y6" s="41">
        <v>10000</v>
      </c>
      <c r="Z6" s="34">
        <f>IF(Y$13=0,"-",(Y6*100)/Y$13)</f>
        <v>9.30232558139535</v>
      </c>
      <c r="AA6" s="41">
        <f>SUM(C6+E6+G6+I6+K6+M6+O6+Q6+S6+U6+W6+Y6)</f>
        <v>1245000</v>
      </c>
      <c r="AB6" s="43">
        <f>IF(AA$13=0,"-",(AA6*100)/AA$13)</f>
        <v>29.554896142433236</v>
      </c>
    </row>
    <row r="7" spans="2:28" s="26" customFormat="1" ht="15.75" customHeight="1">
      <c r="B7" s="32" t="s">
        <v>37</v>
      </c>
      <c r="C7" s="33">
        <v>30000</v>
      </c>
      <c r="D7" s="34">
        <f t="shared" si="0"/>
        <v>14.598540145985401</v>
      </c>
      <c r="E7" s="33">
        <v>30000</v>
      </c>
      <c r="F7" s="34">
        <f aca="true" t="shared" si="2" ref="F7:F12">IF(E$13=0,"-",(E7*100)/E$13)</f>
        <v>14.598540145985401</v>
      </c>
      <c r="G7" s="33">
        <v>30000</v>
      </c>
      <c r="H7" s="34">
        <f aca="true" t="shared" si="3" ref="H7:H12">IF(G$13=0,"-",(G7*100)/G$13)</f>
        <v>12.096774193548388</v>
      </c>
      <c r="I7" s="33">
        <v>30000</v>
      </c>
      <c r="J7" s="34">
        <f aca="true" t="shared" si="4" ref="J7:J12">IF(I$13=0,"-",(I7*100)/I$13)</f>
        <v>11.627906976744185</v>
      </c>
      <c r="K7" s="33">
        <v>45000</v>
      </c>
      <c r="L7" s="34">
        <f aca="true" t="shared" si="5" ref="L7:L12">IF(K$13=0,"-",(K7*100)/K$13)</f>
        <v>12.096774193548388</v>
      </c>
      <c r="M7" s="33">
        <v>45000</v>
      </c>
      <c r="N7" s="34">
        <f aca="true" t="shared" si="6" ref="N7:N12">IF(M$13=0,"-",(M7*100)/M$13)</f>
        <v>9.336099585062241</v>
      </c>
      <c r="O7" s="33">
        <v>45000</v>
      </c>
      <c r="P7" s="34">
        <f aca="true" t="shared" si="7" ref="P7:P12">IF(O$13=0,"-",(O7*100)/O$13)</f>
        <v>8.00711743772242</v>
      </c>
      <c r="Q7" s="33">
        <v>45000</v>
      </c>
      <c r="R7" s="34">
        <f aca="true" t="shared" si="8" ref="R7:R12">IF(Q$13=0,"-",(Q7*100)/Q$13)</f>
        <v>8.00711743772242</v>
      </c>
      <c r="S7" s="33">
        <v>55000</v>
      </c>
      <c r="T7" s="34">
        <f aca="true" t="shared" si="9" ref="T7:T12">IF(S$13=0,"-",(S7*100)/S$13)</f>
        <v>11.702127659574469</v>
      </c>
      <c r="U7" s="33">
        <v>55000</v>
      </c>
      <c r="V7" s="34">
        <f aca="true" t="shared" si="10" ref="V7:V12">IF(U$13=0,"-",(U7*100)/U$13)</f>
        <v>13.75</v>
      </c>
      <c r="W7" s="33">
        <v>55000</v>
      </c>
      <c r="X7" s="34">
        <f t="shared" si="1"/>
        <v>16.176470588235293</v>
      </c>
      <c r="Y7" s="33">
        <v>5000</v>
      </c>
      <c r="Z7" s="34">
        <f aca="true" t="shared" si="11" ref="Z7:Z12">IF(Y$13=0,"-",(Y7*100)/Y$13)</f>
        <v>4.651162790697675</v>
      </c>
      <c r="AA7" s="41">
        <f aca="true" t="shared" si="12" ref="AA7:AA44">SUM(C7+E7+G7+I7+K7+M7+O7+Q7+S7+U7+W7+Y7)</f>
        <v>470000</v>
      </c>
      <c r="AB7" s="43">
        <f aca="true" t="shared" si="13" ref="AB7:AB12">IF(AA$13=0,"-",(AA7*100)/AA$13)</f>
        <v>11.15727002967359</v>
      </c>
    </row>
    <row r="8" spans="2:28" s="26" customFormat="1" ht="15.75" customHeight="1">
      <c r="B8" s="40" t="s">
        <v>38</v>
      </c>
      <c r="C8" s="41">
        <v>35000</v>
      </c>
      <c r="D8" s="34">
        <f t="shared" si="0"/>
        <v>17.0316301703163</v>
      </c>
      <c r="E8" s="41">
        <v>35000</v>
      </c>
      <c r="F8" s="34">
        <f t="shared" si="2"/>
        <v>17.0316301703163</v>
      </c>
      <c r="G8" s="41">
        <v>35000</v>
      </c>
      <c r="H8" s="34">
        <f t="shared" si="3"/>
        <v>14.112903225806452</v>
      </c>
      <c r="I8" s="41">
        <v>35000</v>
      </c>
      <c r="J8" s="34">
        <f t="shared" si="4"/>
        <v>13.565891472868216</v>
      </c>
      <c r="K8" s="41">
        <v>57000</v>
      </c>
      <c r="L8" s="34">
        <f t="shared" si="5"/>
        <v>15.32258064516129</v>
      </c>
      <c r="M8" s="41">
        <v>57000</v>
      </c>
      <c r="N8" s="34">
        <f t="shared" si="6"/>
        <v>11.825726141078839</v>
      </c>
      <c r="O8" s="41">
        <v>57000</v>
      </c>
      <c r="P8" s="34">
        <f t="shared" si="7"/>
        <v>10.142348754448399</v>
      </c>
      <c r="Q8" s="41">
        <v>57000</v>
      </c>
      <c r="R8" s="34">
        <f t="shared" si="8"/>
        <v>10.142348754448399</v>
      </c>
      <c r="S8" s="41">
        <v>65000</v>
      </c>
      <c r="T8" s="34">
        <f t="shared" si="9"/>
        <v>13.829787234042554</v>
      </c>
      <c r="U8" s="41">
        <v>65000</v>
      </c>
      <c r="V8" s="34">
        <f t="shared" si="10"/>
        <v>16.25</v>
      </c>
      <c r="W8" s="41">
        <v>65000</v>
      </c>
      <c r="X8" s="34">
        <f t="shared" si="1"/>
        <v>19.11764705882353</v>
      </c>
      <c r="Y8" s="41">
        <v>5000</v>
      </c>
      <c r="Z8" s="34">
        <f t="shared" si="11"/>
        <v>4.651162790697675</v>
      </c>
      <c r="AA8" s="41">
        <f t="shared" si="12"/>
        <v>568000</v>
      </c>
      <c r="AB8" s="43">
        <f t="shared" si="13"/>
        <v>13.483679525222552</v>
      </c>
    </row>
    <row r="9" spans="2:28" s="26" customFormat="1" ht="15.75" customHeight="1">
      <c r="B9" s="32" t="s">
        <v>39</v>
      </c>
      <c r="C9" s="33">
        <v>48000</v>
      </c>
      <c r="D9" s="34">
        <f t="shared" si="0"/>
        <v>23.357664233576642</v>
      </c>
      <c r="E9" s="33">
        <v>48000</v>
      </c>
      <c r="F9" s="34">
        <f t="shared" si="2"/>
        <v>23.357664233576642</v>
      </c>
      <c r="G9" s="33">
        <v>48000</v>
      </c>
      <c r="H9" s="34">
        <f t="shared" si="3"/>
        <v>19.35483870967742</v>
      </c>
      <c r="I9" s="33">
        <v>48000</v>
      </c>
      <c r="J9" s="34">
        <f t="shared" si="4"/>
        <v>18.6046511627907</v>
      </c>
      <c r="K9" s="33">
        <v>80000</v>
      </c>
      <c r="L9" s="34">
        <f t="shared" si="5"/>
        <v>21.50537634408602</v>
      </c>
      <c r="M9" s="33">
        <v>80000</v>
      </c>
      <c r="N9" s="34">
        <f t="shared" si="6"/>
        <v>16.597510373443985</v>
      </c>
      <c r="O9" s="33">
        <v>80000</v>
      </c>
      <c r="P9" s="34">
        <f t="shared" si="7"/>
        <v>14.234875444839858</v>
      </c>
      <c r="Q9" s="33">
        <v>80000</v>
      </c>
      <c r="R9" s="34">
        <f t="shared" si="8"/>
        <v>14.234875444839858</v>
      </c>
      <c r="S9" s="33">
        <v>90000</v>
      </c>
      <c r="T9" s="34">
        <f t="shared" si="9"/>
        <v>19.148936170212767</v>
      </c>
      <c r="U9" s="33">
        <v>90000</v>
      </c>
      <c r="V9" s="34">
        <f t="shared" si="10"/>
        <v>22.5</v>
      </c>
      <c r="W9" s="33">
        <v>90000</v>
      </c>
      <c r="X9" s="34">
        <f t="shared" si="1"/>
        <v>26.470588235294116</v>
      </c>
      <c r="Y9" s="38">
        <v>7500</v>
      </c>
      <c r="Z9" s="34">
        <f t="shared" si="11"/>
        <v>6.976744186046512</v>
      </c>
      <c r="AA9" s="41">
        <f t="shared" si="12"/>
        <v>789500</v>
      </c>
      <c r="AB9" s="43">
        <f t="shared" si="13"/>
        <v>18.741839762611274</v>
      </c>
    </row>
    <row r="10" spans="2:28" s="26" customFormat="1" ht="15.75" customHeight="1">
      <c r="B10" s="40" t="s">
        <v>40</v>
      </c>
      <c r="C10" s="41">
        <v>50000</v>
      </c>
      <c r="D10" s="34">
        <f t="shared" si="0"/>
        <v>24.330900243309003</v>
      </c>
      <c r="E10" s="41">
        <v>50000</v>
      </c>
      <c r="F10" s="34">
        <f t="shared" si="2"/>
        <v>24.330900243309003</v>
      </c>
      <c r="G10" s="41">
        <v>50000</v>
      </c>
      <c r="H10" s="34">
        <f t="shared" si="3"/>
        <v>20.161290322580644</v>
      </c>
      <c r="I10" s="41">
        <v>50000</v>
      </c>
      <c r="J10" s="34">
        <f t="shared" si="4"/>
        <v>19.37984496124031</v>
      </c>
      <c r="K10" s="41">
        <v>50000</v>
      </c>
      <c r="L10" s="34">
        <f t="shared" si="5"/>
        <v>13.440860215053764</v>
      </c>
      <c r="M10" s="41">
        <v>50000</v>
      </c>
      <c r="N10" s="34">
        <f t="shared" si="6"/>
        <v>10.37344398340249</v>
      </c>
      <c r="O10" s="41">
        <v>50000</v>
      </c>
      <c r="P10" s="34">
        <f t="shared" si="7"/>
        <v>8.896797153024911</v>
      </c>
      <c r="Q10" s="41">
        <v>50000</v>
      </c>
      <c r="R10" s="34">
        <f t="shared" si="8"/>
        <v>8.896797153024911</v>
      </c>
      <c r="S10" s="41">
        <v>50000</v>
      </c>
      <c r="T10" s="34">
        <f t="shared" si="9"/>
        <v>10.638297872340425</v>
      </c>
      <c r="U10" s="41">
        <v>50000</v>
      </c>
      <c r="V10" s="34">
        <f t="shared" si="10"/>
        <v>12.5</v>
      </c>
      <c r="W10" s="41">
        <v>50000</v>
      </c>
      <c r="X10" s="34">
        <f t="shared" si="1"/>
        <v>14.705882352941176</v>
      </c>
      <c r="Y10" s="41">
        <v>50000</v>
      </c>
      <c r="Z10" s="34">
        <f t="shared" si="11"/>
        <v>46.51162790697674</v>
      </c>
      <c r="AA10" s="41">
        <f t="shared" si="12"/>
        <v>600000</v>
      </c>
      <c r="AB10" s="43">
        <f t="shared" si="13"/>
        <v>14.243323442136498</v>
      </c>
    </row>
    <row r="11" spans="2:28" s="26" customFormat="1" ht="15.75" customHeight="1">
      <c r="B11" s="32" t="s">
        <v>41</v>
      </c>
      <c r="C11" s="33">
        <v>30000</v>
      </c>
      <c r="D11" s="34">
        <f t="shared" si="0"/>
        <v>14.598540145985401</v>
      </c>
      <c r="E11" s="33">
        <v>30000</v>
      </c>
      <c r="F11" s="34">
        <f t="shared" si="2"/>
        <v>14.598540145985401</v>
      </c>
      <c r="G11" s="33">
        <v>30000</v>
      </c>
      <c r="H11" s="34">
        <f t="shared" si="3"/>
        <v>12.096774193548388</v>
      </c>
      <c r="I11" s="33">
        <v>30000</v>
      </c>
      <c r="J11" s="34">
        <f t="shared" si="4"/>
        <v>11.627906976744185</v>
      </c>
      <c r="K11" s="33">
        <v>30000</v>
      </c>
      <c r="L11" s="34">
        <f t="shared" si="5"/>
        <v>8.064516129032258</v>
      </c>
      <c r="M11" s="33">
        <v>30000</v>
      </c>
      <c r="N11" s="34">
        <f t="shared" si="6"/>
        <v>6.224066390041494</v>
      </c>
      <c r="O11" s="33">
        <v>30000</v>
      </c>
      <c r="P11" s="34">
        <f t="shared" si="7"/>
        <v>5.338078291814947</v>
      </c>
      <c r="Q11" s="33">
        <v>30000</v>
      </c>
      <c r="R11" s="34">
        <f t="shared" si="8"/>
        <v>5.338078291814947</v>
      </c>
      <c r="S11" s="33">
        <v>30000</v>
      </c>
      <c r="T11" s="34">
        <f t="shared" si="9"/>
        <v>6.382978723404255</v>
      </c>
      <c r="U11" s="33">
        <v>30000</v>
      </c>
      <c r="V11" s="34">
        <f t="shared" si="10"/>
        <v>7.5</v>
      </c>
      <c r="W11" s="33">
        <v>30000</v>
      </c>
      <c r="X11" s="34">
        <f t="shared" si="1"/>
        <v>8.823529411764707</v>
      </c>
      <c r="Y11" s="33">
        <v>30000</v>
      </c>
      <c r="Z11" s="34">
        <f t="shared" si="11"/>
        <v>27.906976744186046</v>
      </c>
      <c r="AA11" s="41">
        <f t="shared" si="12"/>
        <v>360000</v>
      </c>
      <c r="AB11" s="43">
        <f t="shared" si="13"/>
        <v>8.5459940652819</v>
      </c>
    </row>
    <row r="12" spans="2:28" s="26" customFormat="1" ht="15.75" customHeight="1">
      <c r="B12" s="40" t="s">
        <v>42</v>
      </c>
      <c r="C12" s="41">
        <v>0</v>
      </c>
      <c r="D12" s="34">
        <f t="shared" si="0"/>
        <v>0</v>
      </c>
      <c r="E12" s="41">
        <v>0</v>
      </c>
      <c r="F12" s="34">
        <f t="shared" si="2"/>
        <v>0</v>
      </c>
      <c r="G12" s="41">
        <v>5000</v>
      </c>
      <c r="H12" s="34">
        <f t="shared" si="3"/>
        <v>2.0161290322580645</v>
      </c>
      <c r="I12" s="41">
        <v>5000</v>
      </c>
      <c r="J12" s="34">
        <f t="shared" si="4"/>
        <v>1.937984496124031</v>
      </c>
      <c r="K12" s="41">
        <v>10000</v>
      </c>
      <c r="L12" s="34">
        <f t="shared" si="5"/>
        <v>2.6881720430107525</v>
      </c>
      <c r="M12" s="41">
        <v>20000</v>
      </c>
      <c r="N12" s="34">
        <f t="shared" si="6"/>
        <v>4.149377593360996</v>
      </c>
      <c r="O12" s="41">
        <v>50000</v>
      </c>
      <c r="P12" s="34">
        <f t="shared" si="7"/>
        <v>8.896797153024911</v>
      </c>
      <c r="Q12" s="41">
        <v>50000</v>
      </c>
      <c r="R12" s="34">
        <f t="shared" si="8"/>
        <v>8.896797153024911</v>
      </c>
      <c r="S12" s="41">
        <v>30000</v>
      </c>
      <c r="T12" s="34">
        <f t="shared" si="9"/>
        <v>6.382978723404255</v>
      </c>
      <c r="U12" s="41">
        <v>10000</v>
      </c>
      <c r="V12" s="34">
        <f t="shared" si="10"/>
        <v>2.5</v>
      </c>
      <c r="W12" s="41">
        <v>0</v>
      </c>
      <c r="X12" s="34">
        <v>0</v>
      </c>
      <c r="Y12" s="41">
        <v>0</v>
      </c>
      <c r="Z12" s="34">
        <f t="shared" si="11"/>
        <v>0</v>
      </c>
      <c r="AA12" s="41">
        <f t="shared" si="12"/>
        <v>180000</v>
      </c>
      <c r="AB12" s="43">
        <f t="shared" si="13"/>
        <v>4.27299703264095</v>
      </c>
    </row>
    <row r="13" spans="2:28" s="26" customFormat="1" ht="15.75" customHeight="1">
      <c r="B13" s="35" t="s">
        <v>20</v>
      </c>
      <c r="C13" s="36">
        <f aca="true" t="shared" si="14" ref="C13:AB13">SUM(C6:C12)</f>
        <v>205500</v>
      </c>
      <c r="D13" s="34">
        <f t="shared" si="14"/>
        <v>100</v>
      </c>
      <c r="E13" s="36">
        <f t="shared" si="14"/>
        <v>205500</v>
      </c>
      <c r="F13" s="34">
        <f t="shared" si="14"/>
        <v>100</v>
      </c>
      <c r="G13" s="36">
        <f t="shared" si="14"/>
        <v>248000</v>
      </c>
      <c r="H13" s="34">
        <f t="shared" si="14"/>
        <v>100</v>
      </c>
      <c r="I13" s="36">
        <f t="shared" si="14"/>
        <v>258000</v>
      </c>
      <c r="J13" s="34">
        <f t="shared" si="14"/>
        <v>100</v>
      </c>
      <c r="K13" s="36">
        <f t="shared" si="14"/>
        <v>372000</v>
      </c>
      <c r="L13" s="34">
        <f t="shared" si="14"/>
        <v>100</v>
      </c>
      <c r="M13" s="36">
        <f t="shared" si="14"/>
        <v>482000</v>
      </c>
      <c r="N13" s="34">
        <f t="shared" si="14"/>
        <v>100.00000000000001</v>
      </c>
      <c r="O13" s="36">
        <f t="shared" si="14"/>
        <v>562000</v>
      </c>
      <c r="P13" s="34">
        <f t="shared" si="14"/>
        <v>100</v>
      </c>
      <c r="Q13" s="36">
        <f t="shared" si="14"/>
        <v>562000</v>
      </c>
      <c r="R13" s="34">
        <f t="shared" si="14"/>
        <v>100</v>
      </c>
      <c r="S13" s="36">
        <f t="shared" si="14"/>
        <v>470000</v>
      </c>
      <c r="T13" s="34">
        <f t="shared" si="14"/>
        <v>100</v>
      </c>
      <c r="U13" s="36">
        <f t="shared" si="14"/>
        <v>400000</v>
      </c>
      <c r="V13" s="34">
        <f t="shared" si="14"/>
        <v>100</v>
      </c>
      <c r="W13" s="36">
        <f t="shared" si="14"/>
        <v>340000</v>
      </c>
      <c r="X13" s="34">
        <f t="shared" si="14"/>
        <v>100</v>
      </c>
      <c r="Y13" s="36">
        <f t="shared" si="14"/>
        <v>107500</v>
      </c>
      <c r="Z13" s="34">
        <f t="shared" si="14"/>
        <v>100</v>
      </c>
      <c r="AA13" s="41">
        <f>SUM(AA6:AA12)</f>
        <v>4212500</v>
      </c>
      <c r="AB13" s="43">
        <f t="shared" si="14"/>
        <v>100</v>
      </c>
    </row>
    <row r="14" spans="2:28" s="11" customFormat="1" ht="7.5" customHeight="1">
      <c r="B14" s="18"/>
      <c r="C14" s="13"/>
      <c r="D14" s="14"/>
      <c r="E14" s="13"/>
      <c r="F14" s="14"/>
      <c r="G14" s="13"/>
      <c r="H14" s="14"/>
      <c r="I14" s="13"/>
      <c r="J14" s="14"/>
      <c r="K14" s="13"/>
      <c r="L14" s="14"/>
      <c r="M14" s="13"/>
      <c r="N14" s="14"/>
      <c r="O14" s="13"/>
      <c r="P14" s="14"/>
      <c r="Q14" s="13"/>
      <c r="R14" s="14"/>
      <c r="S14" s="13"/>
      <c r="T14" s="14"/>
      <c r="U14" s="13"/>
      <c r="V14" s="14"/>
      <c r="W14" s="13"/>
      <c r="X14" s="14"/>
      <c r="Y14" s="13"/>
      <c r="Z14" s="14"/>
      <c r="AA14" s="41"/>
      <c r="AB14" s="44"/>
    </row>
    <row r="15" spans="2:28" s="26" customFormat="1" ht="15.75" customHeight="1">
      <c r="B15" s="27" t="s">
        <v>51</v>
      </c>
      <c r="C15" s="28"/>
      <c r="D15" s="37"/>
      <c r="E15" s="28"/>
      <c r="F15" s="37"/>
      <c r="G15" s="28"/>
      <c r="H15" s="37"/>
      <c r="I15" s="28"/>
      <c r="J15" s="37"/>
      <c r="K15" s="28"/>
      <c r="L15" s="37"/>
      <c r="M15" s="28"/>
      <c r="N15" s="37"/>
      <c r="O15" s="28"/>
      <c r="P15" s="37"/>
      <c r="Q15" s="28"/>
      <c r="R15" s="37"/>
      <c r="S15" s="28"/>
      <c r="T15" s="37"/>
      <c r="U15" s="28"/>
      <c r="V15" s="37"/>
      <c r="W15" s="28"/>
      <c r="X15" s="37"/>
      <c r="Y15" s="28"/>
      <c r="Z15" s="37"/>
      <c r="AA15" s="47"/>
      <c r="AB15" s="45"/>
    </row>
    <row r="16" spans="2:28" s="26" customFormat="1" ht="15.75" customHeight="1">
      <c r="B16" s="40" t="s">
        <v>36</v>
      </c>
      <c r="C16" s="33">
        <f>SUM(C6)*D16</f>
        <v>6000</v>
      </c>
      <c r="D16" s="54">
        <v>0.48</v>
      </c>
      <c r="E16" s="33">
        <f>SUM(E6)*F16</f>
        <v>6000</v>
      </c>
      <c r="F16" s="54">
        <v>0.48</v>
      </c>
      <c r="G16" s="33">
        <f aca="true" t="shared" si="15" ref="G16:G21">SUM(G6)*H16</f>
        <v>24000</v>
      </c>
      <c r="H16" s="54">
        <v>0.48</v>
      </c>
      <c r="I16" s="33">
        <f aca="true" t="shared" si="16" ref="I16:I21">SUM(I6)*J16</f>
        <v>28800</v>
      </c>
      <c r="J16" s="54">
        <v>0.48</v>
      </c>
      <c r="K16" s="33">
        <f aca="true" t="shared" si="17" ref="K16:K21">SUM(K6)*L16</f>
        <v>48000</v>
      </c>
      <c r="L16" s="54">
        <v>0.48</v>
      </c>
      <c r="M16" s="33">
        <f aca="true" t="shared" si="18" ref="M16:M21">SUM(M6)*N16</f>
        <v>96000</v>
      </c>
      <c r="N16" s="54">
        <v>0.48</v>
      </c>
      <c r="O16" s="33">
        <f aca="true" t="shared" si="19" ref="O16:O21">SUM(O6)*P16</f>
        <v>120000</v>
      </c>
      <c r="P16" s="54">
        <v>0.48</v>
      </c>
      <c r="Q16" s="33">
        <f aca="true" t="shared" si="20" ref="Q16:Q21">SUM(Q6)*R16</f>
        <v>120000</v>
      </c>
      <c r="R16" s="54">
        <v>0.48</v>
      </c>
      <c r="S16" s="33">
        <f aca="true" t="shared" si="21" ref="S16:S21">SUM(S6)*T16</f>
        <v>72000</v>
      </c>
      <c r="T16" s="54">
        <v>0.48</v>
      </c>
      <c r="U16" s="33">
        <f aca="true" t="shared" si="22" ref="U16:U21">SUM(U6)*V16</f>
        <v>48000</v>
      </c>
      <c r="V16" s="54">
        <v>0.48</v>
      </c>
      <c r="W16" s="33">
        <f aca="true" t="shared" si="23" ref="W16:W21">SUM(W6)*X16</f>
        <v>24000</v>
      </c>
      <c r="X16" s="54">
        <v>0.48</v>
      </c>
      <c r="Y16" s="33">
        <f aca="true" t="shared" si="24" ref="Y16:Y21">SUM(Y6)*Z16</f>
        <v>4800</v>
      </c>
      <c r="Z16" s="54">
        <v>0.48</v>
      </c>
      <c r="AA16" s="41">
        <f>SUM(C16+E16+G16+I16+K16+M16+O16+Q16+S16+U16+W16+Y16)</f>
        <v>597600</v>
      </c>
      <c r="AB16" s="43">
        <f>IF(AA6=0,"-",(AA16*100)/AA6)</f>
        <v>48</v>
      </c>
    </row>
    <row r="17" spans="2:28" s="26" customFormat="1" ht="15.75" customHeight="1">
      <c r="B17" s="32" t="s">
        <v>37</v>
      </c>
      <c r="C17" s="33">
        <f aca="true" t="shared" si="25" ref="C17:E21">SUM(C7)*D17</f>
        <v>15000</v>
      </c>
      <c r="D17" s="54">
        <v>0.5</v>
      </c>
      <c r="E17" s="33">
        <f t="shared" si="25"/>
        <v>15000</v>
      </c>
      <c r="F17" s="54">
        <v>0.5</v>
      </c>
      <c r="G17" s="33">
        <f t="shared" si="15"/>
        <v>15000</v>
      </c>
      <c r="H17" s="54">
        <v>0.5</v>
      </c>
      <c r="I17" s="33">
        <f t="shared" si="16"/>
        <v>15000</v>
      </c>
      <c r="J17" s="54">
        <v>0.5</v>
      </c>
      <c r="K17" s="33">
        <f t="shared" si="17"/>
        <v>22500</v>
      </c>
      <c r="L17" s="54">
        <v>0.5</v>
      </c>
      <c r="M17" s="33">
        <f t="shared" si="18"/>
        <v>22500</v>
      </c>
      <c r="N17" s="54">
        <v>0.5</v>
      </c>
      <c r="O17" s="33">
        <f t="shared" si="19"/>
        <v>22500</v>
      </c>
      <c r="P17" s="54">
        <v>0.5</v>
      </c>
      <c r="Q17" s="33">
        <f t="shared" si="20"/>
        <v>22500</v>
      </c>
      <c r="R17" s="54">
        <v>0.5</v>
      </c>
      <c r="S17" s="33">
        <f t="shared" si="21"/>
        <v>27500</v>
      </c>
      <c r="T17" s="54">
        <v>0.5</v>
      </c>
      <c r="U17" s="33">
        <f t="shared" si="22"/>
        <v>27500</v>
      </c>
      <c r="V17" s="54">
        <v>0.5</v>
      </c>
      <c r="W17" s="33">
        <f t="shared" si="23"/>
        <v>27500</v>
      </c>
      <c r="X17" s="54">
        <v>0.5</v>
      </c>
      <c r="Y17" s="33">
        <f t="shared" si="24"/>
        <v>2500</v>
      </c>
      <c r="Z17" s="54">
        <v>0.5</v>
      </c>
      <c r="AA17" s="41">
        <f t="shared" si="12"/>
        <v>235000</v>
      </c>
      <c r="AB17" s="43">
        <f aca="true" t="shared" si="26" ref="AB17:AB22">IF(AA7=0,"-",(AA17*100)/AA7)</f>
        <v>50</v>
      </c>
    </row>
    <row r="18" spans="2:28" s="26" customFormat="1" ht="15.75" customHeight="1">
      <c r="B18" s="40" t="s">
        <v>38</v>
      </c>
      <c r="C18" s="33">
        <f t="shared" si="25"/>
        <v>16450</v>
      </c>
      <c r="D18" s="54">
        <v>0.47</v>
      </c>
      <c r="E18" s="33">
        <f t="shared" si="25"/>
        <v>16450</v>
      </c>
      <c r="F18" s="54">
        <v>0.47</v>
      </c>
      <c r="G18" s="33">
        <f t="shared" si="15"/>
        <v>16450</v>
      </c>
      <c r="H18" s="54">
        <v>0.47</v>
      </c>
      <c r="I18" s="33">
        <f t="shared" si="16"/>
        <v>16450</v>
      </c>
      <c r="J18" s="54">
        <v>0.47</v>
      </c>
      <c r="K18" s="33">
        <f t="shared" si="17"/>
        <v>26790</v>
      </c>
      <c r="L18" s="54">
        <v>0.47</v>
      </c>
      <c r="M18" s="33">
        <f t="shared" si="18"/>
        <v>26790</v>
      </c>
      <c r="N18" s="54">
        <v>0.47</v>
      </c>
      <c r="O18" s="33">
        <f t="shared" si="19"/>
        <v>26790</v>
      </c>
      <c r="P18" s="54">
        <v>0.47</v>
      </c>
      <c r="Q18" s="33">
        <f t="shared" si="20"/>
        <v>26790</v>
      </c>
      <c r="R18" s="54">
        <v>0.47</v>
      </c>
      <c r="S18" s="33">
        <f t="shared" si="21"/>
        <v>30550</v>
      </c>
      <c r="T18" s="54">
        <v>0.47</v>
      </c>
      <c r="U18" s="33">
        <f t="shared" si="22"/>
        <v>30550</v>
      </c>
      <c r="V18" s="54">
        <v>0.47</v>
      </c>
      <c r="W18" s="33">
        <f t="shared" si="23"/>
        <v>30550</v>
      </c>
      <c r="X18" s="54">
        <v>0.47</v>
      </c>
      <c r="Y18" s="33">
        <f t="shared" si="24"/>
        <v>2350</v>
      </c>
      <c r="Z18" s="54">
        <v>0.47</v>
      </c>
      <c r="AA18" s="41">
        <f t="shared" si="12"/>
        <v>266960</v>
      </c>
      <c r="AB18" s="43">
        <f t="shared" si="26"/>
        <v>47</v>
      </c>
    </row>
    <row r="19" spans="2:28" s="26" customFormat="1" ht="15.75" customHeight="1">
      <c r="B19" s="32" t="s">
        <v>39</v>
      </c>
      <c r="C19" s="33">
        <f t="shared" si="25"/>
        <v>32160.000000000004</v>
      </c>
      <c r="D19" s="54">
        <v>0.67</v>
      </c>
      <c r="E19" s="33">
        <f t="shared" si="25"/>
        <v>32160.000000000004</v>
      </c>
      <c r="F19" s="54">
        <v>0.67</v>
      </c>
      <c r="G19" s="33">
        <f t="shared" si="15"/>
        <v>32160.000000000004</v>
      </c>
      <c r="H19" s="54">
        <v>0.67</v>
      </c>
      <c r="I19" s="33">
        <f t="shared" si="16"/>
        <v>32160.000000000004</v>
      </c>
      <c r="J19" s="54">
        <v>0.67</v>
      </c>
      <c r="K19" s="33">
        <f t="shared" si="17"/>
        <v>53600</v>
      </c>
      <c r="L19" s="54">
        <v>0.67</v>
      </c>
      <c r="M19" s="33">
        <f t="shared" si="18"/>
        <v>53600</v>
      </c>
      <c r="N19" s="54">
        <v>0.67</v>
      </c>
      <c r="O19" s="33">
        <f t="shared" si="19"/>
        <v>53600</v>
      </c>
      <c r="P19" s="54">
        <v>0.67</v>
      </c>
      <c r="Q19" s="33">
        <f t="shared" si="20"/>
        <v>53600</v>
      </c>
      <c r="R19" s="54">
        <v>0.67</v>
      </c>
      <c r="S19" s="33">
        <f t="shared" si="21"/>
        <v>60300</v>
      </c>
      <c r="T19" s="54">
        <v>0.67</v>
      </c>
      <c r="U19" s="33">
        <f t="shared" si="22"/>
        <v>60300</v>
      </c>
      <c r="V19" s="54">
        <v>0.67</v>
      </c>
      <c r="W19" s="33">
        <f t="shared" si="23"/>
        <v>60300</v>
      </c>
      <c r="X19" s="54">
        <v>0.67</v>
      </c>
      <c r="Y19" s="33">
        <f t="shared" si="24"/>
        <v>5025</v>
      </c>
      <c r="Z19" s="54">
        <v>0.67</v>
      </c>
      <c r="AA19" s="41">
        <f t="shared" si="12"/>
        <v>528965</v>
      </c>
      <c r="AB19" s="43">
        <f t="shared" si="26"/>
        <v>67</v>
      </c>
    </row>
    <row r="20" spans="2:28" s="26" customFormat="1" ht="15.75" customHeight="1">
      <c r="B20" s="40" t="s">
        <v>40</v>
      </c>
      <c r="C20" s="33">
        <f t="shared" si="25"/>
        <v>34000</v>
      </c>
      <c r="D20" s="54">
        <v>0.68</v>
      </c>
      <c r="E20" s="33">
        <f t="shared" si="25"/>
        <v>34000</v>
      </c>
      <c r="F20" s="54">
        <v>0.68</v>
      </c>
      <c r="G20" s="33">
        <f t="shared" si="15"/>
        <v>34000</v>
      </c>
      <c r="H20" s="54">
        <v>0.68</v>
      </c>
      <c r="I20" s="33">
        <f t="shared" si="16"/>
        <v>34000</v>
      </c>
      <c r="J20" s="54">
        <v>0.68</v>
      </c>
      <c r="K20" s="33">
        <f t="shared" si="17"/>
        <v>34000</v>
      </c>
      <c r="L20" s="54">
        <v>0.68</v>
      </c>
      <c r="M20" s="33">
        <f t="shared" si="18"/>
        <v>34000</v>
      </c>
      <c r="N20" s="54">
        <v>0.68</v>
      </c>
      <c r="O20" s="33">
        <f t="shared" si="19"/>
        <v>34000</v>
      </c>
      <c r="P20" s="54">
        <v>0.68</v>
      </c>
      <c r="Q20" s="33">
        <f t="shared" si="20"/>
        <v>34000</v>
      </c>
      <c r="R20" s="54">
        <v>0.68</v>
      </c>
      <c r="S20" s="33">
        <f t="shared" si="21"/>
        <v>34000</v>
      </c>
      <c r="T20" s="54">
        <v>0.68</v>
      </c>
      <c r="U20" s="33">
        <f t="shared" si="22"/>
        <v>34000</v>
      </c>
      <c r="V20" s="54">
        <v>0.68</v>
      </c>
      <c r="W20" s="33">
        <f t="shared" si="23"/>
        <v>34000</v>
      </c>
      <c r="X20" s="54">
        <v>0.68</v>
      </c>
      <c r="Y20" s="33">
        <f t="shared" si="24"/>
        <v>34000</v>
      </c>
      <c r="Z20" s="54">
        <v>0.68</v>
      </c>
      <c r="AA20" s="41">
        <f t="shared" si="12"/>
        <v>408000</v>
      </c>
      <c r="AB20" s="43">
        <f t="shared" si="26"/>
        <v>68</v>
      </c>
    </row>
    <row r="21" spans="2:28" s="26" customFormat="1" ht="15.75" customHeight="1">
      <c r="B21" s="32" t="s">
        <v>41</v>
      </c>
      <c r="C21" s="33">
        <f t="shared" si="25"/>
        <v>12900</v>
      </c>
      <c r="D21" s="54">
        <v>0.43</v>
      </c>
      <c r="E21" s="33">
        <f t="shared" si="25"/>
        <v>12900</v>
      </c>
      <c r="F21" s="54">
        <v>0.43</v>
      </c>
      <c r="G21" s="33">
        <f t="shared" si="15"/>
        <v>12900</v>
      </c>
      <c r="H21" s="54">
        <v>0.43</v>
      </c>
      <c r="I21" s="33">
        <f t="shared" si="16"/>
        <v>12900</v>
      </c>
      <c r="J21" s="54">
        <v>0.43</v>
      </c>
      <c r="K21" s="33">
        <f t="shared" si="17"/>
        <v>12900</v>
      </c>
      <c r="L21" s="54">
        <v>0.43</v>
      </c>
      <c r="M21" s="33">
        <f t="shared" si="18"/>
        <v>12900</v>
      </c>
      <c r="N21" s="54">
        <v>0.43</v>
      </c>
      <c r="O21" s="33">
        <f t="shared" si="19"/>
        <v>12900</v>
      </c>
      <c r="P21" s="54">
        <v>0.43</v>
      </c>
      <c r="Q21" s="33">
        <f t="shared" si="20"/>
        <v>12900</v>
      </c>
      <c r="R21" s="54">
        <v>0.43</v>
      </c>
      <c r="S21" s="33">
        <f t="shared" si="21"/>
        <v>12900</v>
      </c>
      <c r="T21" s="54">
        <v>0.43</v>
      </c>
      <c r="U21" s="33">
        <f t="shared" si="22"/>
        <v>12900</v>
      </c>
      <c r="V21" s="54">
        <v>0.43</v>
      </c>
      <c r="W21" s="33">
        <f t="shared" si="23"/>
        <v>12900</v>
      </c>
      <c r="X21" s="54">
        <v>0.43</v>
      </c>
      <c r="Y21" s="33">
        <f t="shared" si="24"/>
        <v>12900</v>
      </c>
      <c r="Z21" s="54">
        <v>0.43</v>
      </c>
      <c r="AA21" s="41">
        <f t="shared" si="12"/>
        <v>154800</v>
      </c>
      <c r="AB21" s="43">
        <f t="shared" si="26"/>
        <v>43</v>
      </c>
    </row>
    <row r="22" spans="2:28" s="26" customFormat="1" ht="15.75" customHeight="1">
      <c r="B22" s="40" t="s">
        <v>42</v>
      </c>
      <c r="C22" s="33"/>
      <c r="D22" s="54">
        <v>0.4</v>
      </c>
      <c r="E22" s="33">
        <f>SUM(E12)*0.45</f>
        <v>0</v>
      </c>
      <c r="F22" s="54">
        <v>0.4</v>
      </c>
      <c r="G22" s="33">
        <f>SUM(G12)*0.45</f>
        <v>2250</v>
      </c>
      <c r="H22" s="54">
        <v>0.4</v>
      </c>
      <c r="I22" s="33">
        <f>SUM(I12)*0.45</f>
        <v>2250</v>
      </c>
      <c r="J22" s="54">
        <v>0.4</v>
      </c>
      <c r="K22" s="33">
        <f>SUM(K12)*0.45</f>
        <v>4500</v>
      </c>
      <c r="L22" s="54">
        <v>0.4</v>
      </c>
      <c r="M22" s="33">
        <f>SUM(M12)*0.45</f>
        <v>9000</v>
      </c>
      <c r="N22" s="54">
        <v>0.4</v>
      </c>
      <c r="O22" s="33">
        <f>SUM(O12)*0.45</f>
        <v>22500</v>
      </c>
      <c r="P22" s="54">
        <v>0.4</v>
      </c>
      <c r="Q22" s="33">
        <f>SUM(Q12)*0.45</f>
        <v>22500</v>
      </c>
      <c r="R22" s="54">
        <v>0.4</v>
      </c>
      <c r="S22" s="33">
        <f>SUM(S12)*0.45</f>
        <v>13500</v>
      </c>
      <c r="T22" s="54">
        <v>0.4</v>
      </c>
      <c r="U22" s="33">
        <f>SUM(U12)*0.45</f>
        <v>4500</v>
      </c>
      <c r="V22" s="54">
        <v>0.4</v>
      </c>
      <c r="W22" s="33">
        <f>SUM(W12)*0.45</f>
        <v>0</v>
      </c>
      <c r="X22" s="54">
        <v>0.4</v>
      </c>
      <c r="Y22" s="33">
        <f>SUM(Y12)*0.45</f>
        <v>0</v>
      </c>
      <c r="Z22" s="54">
        <v>0</v>
      </c>
      <c r="AA22" s="41">
        <f t="shared" si="12"/>
        <v>81000</v>
      </c>
      <c r="AB22" s="43">
        <f t="shared" si="26"/>
        <v>45</v>
      </c>
    </row>
    <row r="23" spans="2:29" s="26" customFormat="1" ht="15.75" customHeight="1">
      <c r="B23" s="35" t="s">
        <v>21</v>
      </c>
      <c r="C23" s="36">
        <f>SUM(C16:C22)</f>
        <v>116510</v>
      </c>
      <c r="D23" s="55">
        <f>SUM(C23)/C13</f>
        <v>0.5669586374695864</v>
      </c>
      <c r="E23" s="36">
        <f>SUM(E16:E22)</f>
        <v>116510</v>
      </c>
      <c r="F23" s="55">
        <f>SUM(E23)/E13</f>
        <v>0.5669586374695864</v>
      </c>
      <c r="G23" s="36">
        <f>SUM(G16:G22)</f>
        <v>136760</v>
      </c>
      <c r="H23" s="55">
        <f>SUM(G23)/G13</f>
        <v>0.5514516129032258</v>
      </c>
      <c r="I23" s="36">
        <f>SUM(I16:I22)</f>
        <v>141560</v>
      </c>
      <c r="J23" s="55">
        <f>SUM(I23)/I13</f>
        <v>0.5486821705426357</v>
      </c>
      <c r="K23" s="36">
        <f>SUM(K16:K22)</f>
        <v>202290</v>
      </c>
      <c r="L23" s="55">
        <f>SUM(K23)/K13</f>
        <v>0.5437903225806452</v>
      </c>
      <c r="M23" s="36">
        <f>SUM(M16:M22)</f>
        <v>254790</v>
      </c>
      <c r="N23" s="55">
        <f>SUM(M23)/M13</f>
        <v>0.528609958506224</v>
      </c>
      <c r="O23" s="36">
        <f>SUM(O16:O22)</f>
        <v>292290</v>
      </c>
      <c r="P23" s="55">
        <f>SUM(O23)/O13</f>
        <v>0.5200889679715303</v>
      </c>
      <c r="Q23" s="36">
        <f>SUM(Q16:Q22)</f>
        <v>292290</v>
      </c>
      <c r="R23" s="55">
        <f>SUM(Q23)/Q13</f>
        <v>0.5200889679715303</v>
      </c>
      <c r="S23" s="36">
        <f>SUM(S16:S22)</f>
        <v>250750</v>
      </c>
      <c r="T23" s="55">
        <f>SUM(S23)/S13</f>
        <v>0.5335106382978724</v>
      </c>
      <c r="U23" s="36">
        <f>SUM(U16:U22)</f>
        <v>217750</v>
      </c>
      <c r="V23" s="55">
        <f>SUM(U23)/U13</f>
        <v>0.544375</v>
      </c>
      <c r="W23" s="36">
        <f>SUM(W16:W22)</f>
        <v>189250</v>
      </c>
      <c r="X23" s="55">
        <f>SUM(W23)/W13</f>
        <v>0.5566176470588236</v>
      </c>
      <c r="Y23" s="36">
        <f>SUM(Y16:Y22)</f>
        <v>61575</v>
      </c>
      <c r="Z23" s="55">
        <f>SUM(Y23)/Y13</f>
        <v>0.5727906976744186</v>
      </c>
      <c r="AA23" s="41">
        <f>SUM(AA16:AA22)</f>
        <v>2272325</v>
      </c>
      <c r="AB23" s="43">
        <f>IF(AA13=0,"-",(AA23*100)/AA13)</f>
        <v>53.942433234421365</v>
      </c>
      <c r="AC23" s="39"/>
    </row>
    <row r="24" spans="2:28" s="11" customFormat="1" ht="8.25" customHeight="1">
      <c r="B24" s="15"/>
      <c r="C24" s="16"/>
      <c r="D24" s="17"/>
      <c r="E24" s="16"/>
      <c r="F24" s="17"/>
      <c r="G24" s="16"/>
      <c r="H24" s="17"/>
      <c r="I24" s="16"/>
      <c r="J24" s="17"/>
      <c r="K24" s="16"/>
      <c r="L24" s="17"/>
      <c r="M24" s="16"/>
      <c r="N24" s="17"/>
      <c r="O24" s="16"/>
      <c r="P24" s="17"/>
      <c r="Q24" s="16"/>
      <c r="R24" s="17"/>
      <c r="S24" s="16"/>
      <c r="T24" s="17"/>
      <c r="U24" s="16"/>
      <c r="V24" s="17"/>
      <c r="W24" s="16"/>
      <c r="X24" s="17"/>
      <c r="Y24" s="16"/>
      <c r="Z24" s="17"/>
      <c r="AA24" s="41"/>
      <c r="AB24" s="46"/>
    </row>
    <row r="25" spans="2:28" s="26" customFormat="1" ht="15.75" customHeight="1">
      <c r="B25" s="42" t="s">
        <v>22</v>
      </c>
      <c r="C25" s="36">
        <f>C13-C23</f>
        <v>88990</v>
      </c>
      <c r="D25" s="56">
        <f>SUM(C25)/C13*100</f>
        <v>43.304136253041364</v>
      </c>
      <c r="E25" s="36">
        <f>E13-E23</f>
        <v>88990</v>
      </c>
      <c r="F25" s="34">
        <f>IF(E13=0,"-",(E25*100)/E13)</f>
        <v>43.304136253041364</v>
      </c>
      <c r="G25" s="36">
        <f>G13-G23</f>
        <v>111240</v>
      </c>
      <c r="H25" s="34">
        <f>IF(G13=0,"-",(G25*100)/G13)</f>
        <v>44.854838709677416</v>
      </c>
      <c r="I25" s="36">
        <f>I13-I23</f>
        <v>116440</v>
      </c>
      <c r="J25" s="34">
        <f>IF(I13=0,"-",(I25*100)/I13)</f>
        <v>45.13178294573643</v>
      </c>
      <c r="K25" s="36">
        <f>K13-K23</f>
        <v>169710</v>
      </c>
      <c r="L25" s="34">
        <f>IF(K13=0,"-",(K25*100)/K13)</f>
        <v>45.62096774193548</v>
      </c>
      <c r="M25" s="36">
        <f>M13-M23</f>
        <v>227210</v>
      </c>
      <c r="N25" s="34">
        <f>IF(M13=0,"-",(M25*100)/M13)</f>
        <v>47.13900414937759</v>
      </c>
      <c r="O25" s="36">
        <f>O13-O23</f>
        <v>269710</v>
      </c>
      <c r="P25" s="34">
        <f>IF(O13=0,"-",(O25*100)/O13)</f>
        <v>47.99110320284697</v>
      </c>
      <c r="Q25" s="36">
        <f>Q13-Q23</f>
        <v>269710</v>
      </c>
      <c r="R25" s="34">
        <f>IF(Q13=0,"-",(Q25*100)/Q13)</f>
        <v>47.99110320284697</v>
      </c>
      <c r="S25" s="36">
        <f>S13-S23</f>
        <v>219250</v>
      </c>
      <c r="T25" s="34">
        <f>IF(S13=0,"-",(S25*100)/S13)</f>
        <v>46.648936170212764</v>
      </c>
      <c r="U25" s="36">
        <f>U13-U23</f>
        <v>182250</v>
      </c>
      <c r="V25" s="34">
        <f>IF(U13=0,"-",(U25*100)/U13)</f>
        <v>45.5625</v>
      </c>
      <c r="W25" s="36">
        <f>W13-W23</f>
        <v>150750</v>
      </c>
      <c r="X25" s="34">
        <f>IF(W13=0,"-",(W25*100)/W13)</f>
        <v>44.338235294117645</v>
      </c>
      <c r="Y25" s="36">
        <f>Y13-Y23</f>
        <v>45925</v>
      </c>
      <c r="Z25" s="34">
        <f>IF(Y13=0,"-",(Y25*100)/Y13)</f>
        <v>42.72093023255814</v>
      </c>
      <c r="AA25" s="41">
        <f>SUM(AA13-AA23)</f>
        <v>1940175</v>
      </c>
      <c r="AB25" s="34">
        <f>IF(AA13=0,"-",(AA25*100)/AA13)</f>
        <v>46.057566765578635</v>
      </c>
    </row>
    <row r="26" spans="2:28" s="11" customFormat="1" ht="7.5" customHeight="1">
      <c r="B26" s="18"/>
      <c r="C26" s="13"/>
      <c r="D26" s="14"/>
      <c r="E26" s="13"/>
      <c r="F26" s="14"/>
      <c r="G26" s="13"/>
      <c r="H26" s="14"/>
      <c r="I26" s="13"/>
      <c r="J26" s="14"/>
      <c r="K26" s="13"/>
      <c r="L26" s="14"/>
      <c r="M26" s="13"/>
      <c r="N26" s="14"/>
      <c r="O26" s="13"/>
      <c r="P26" s="14"/>
      <c r="Q26" s="13"/>
      <c r="R26" s="14"/>
      <c r="S26" s="13"/>
      <c r="T26" s="14"/>
      <c r="U26" s="13"/>
      <c r="V26" s="14"/>
      <c r="W26" s="13"/>
      <c r="X26" s="14"/>
      <c r="Y26" s="13"/>
      <c r="Z26" s="14"/>
      <c r="AA26" s="41"/>
      <c r="AB26" s="44"/>
    </row>
    <row r="27" spans="2:28" s="26" customFormat="1" ht="15.75" customHeight="1">
      <c r="B27" s="27" t="s">
        <v>23</v>
      </c>
      <c r="C27" s="28"/>
      <c r="D27" s="37"/>
      <c r="E27" s="28"/>
      <c r="F27" s="37"/>
      <c r="G27" s="28"/>
      <c r="H27" s="37"/>
      <c r="I27" s="28"/>
      <c r="J27" s="37"/>
      <c r="K27" s="28"/>
      <c r="L27" s="37"/>
      <c r="M27" s="28"/>
      <c r="N27" s="37"/>
      <c r="O27" s="28"/>
      <c r="P27" s="37"/>
      <c r="Q27" s="28"/>
      <c r="R27" s="37"/>
      <c r="S27" s="28"/>
      <c r="T27" s="37"/>
      <c r="U27" s="28"/>
      <c r="V27" s="37"/>
      <c r="W27" s="28"/>
      <c r="X27" s="37"/>
      <c r="Y27" s="28"/>
      <c r="Z27" s="37"/>
      <c r="AA27" s="47"/>
      <c r="AB27" s="45"/>
    </row>
    <row r="28" spans="2:28" s="26" customFormat="1" ht="15.75" customHeight="1">
      <c r="B28" s="40" t="s">
        <v>14</v>
      </c>
      <c r="C28" s="41">
        <v>30000</v>
      </c>
      <c r="D28" s="34">
        <f>IF($C$13=0,"-",(C28*100)/$C$13)</f>
        <v>14.598540145985401</v>
      </c>
      <c r="E28" s="41">
        <v>30000</v>
      </c>
      <c r="F28" s="34">
        <f>IF(E$13=0,"-",(E28*100)/E$13)</f>
        <v>14.598540145985401</v>
      </c>
      <c r="G28" s="41">
        <v>30000</v>
      </c>
      <c r="H28" s="34">
        <f>IF(G$13=0,"-",(G28*100)/G$13)</f>
        <v>12.096774193548388</v>
      </c>
      <c r="I28" s="41">
        <v>30000</v>
      </c>
      <c r="J28" s="34">
        <f>IF(I$13=0,"-",(I28*100)/I$13)</f>
        <v>11.627906976744185</v>
      </c>
      <c r="K28" s="41">
        <v>30000</v>
      </c>
      <c r="L28" s="34">
        <f>IF(K$13=0,"-",(K28*100)/K$13)</f>
        <v>8.064516129032258</v>
      </c>
      <c r="M28" s="41">
        <v>30000</v>
      </c>
      <c r="N28" s="34">
        <f aca="true" t="shared" si="27" ref="N28:N44">IF(M$13=0,"-",(M28*100)/M$13)</f>
        <v>6.224066390041494</v>
      </c>
      <c r="O28" s="41">
        <v>30000</v>
      </c>
      <c r="P28" s="34">
        <f aca="true" t="shared" si="28" ref="P28:P44">IF(O$13=0,"-",(O28*100)/O$13)</f>
        <v>5.338078291814947</v>
      </c>
      <c r="Q28" s="41">
        <v>30000</v>
      </c>
      <c r="R28" s="34">
        <f>IF(Q$13=0,"-",(Q28*100)/Q$13)</f>
        <v>5.338078291814947</v>
      </c>
      <c r="S28" s="41">
        <v>30000</v>
      </c>
      <c r="T28" s="34">
        <f aca="true" t="shared" si="29" ref="T28:Z28">IF(S$13=0,"-",(S28*100)/S$13)</f>
        <v>6.382978723404255</v>
      </c>
      <c r="U28" s="41">
        <v>30000</v>
      </c>
      <c r="V28" s="34">
        <f t="shared" si="29"/>
        <v>7.5</v>
      </c>
      <c r="W28" s="41">
        <v>30000</v>
      </c>
      <c r="X28" s="34">
        <f t="shared" si="29"/>
        <v>8.823529411764707</v>
      </c>
      <c r="Y28" s="41">
        <v>30000</v>
      </c>
      <c r="Z28" s="34">
        <f t="shared" si="29"/>
        <v>27.906976744186046</v>
      </c>
      <c r="AA28" s="41">
        <f t="shared" si="12"/>
        <v>360000</v>
      </c>
      <c r="AB28" s="43">
        <f>IF(AA$13=0,"-",(AA28*100)/AA$13)</f>
        <v>8.5459940652819</v>
      </c>
    </row>
    <row r="29" spans="2:28" s="26" customFormat="1" ht="15.75" customHeight="1">
      <c r="B29" s="32" t="s">
        <v>15</v>
      </c>
      <c r="C29" s="33">
        <v>10000</v>
      </c>
      <c r="D29" s="34">
        <f>IF($C$13=0,"-",(C29*100)/$C$13)</f>
        <v>4.866180048661801</v>
      </c>
      <c r="E29" s="33">
        <v>10000</v>
      </c>
      <c r="F29" s="34">
        <f aca="true" t="shared" si="30" ref="F29:F44">IF(E$13=0,"-",(E29*100)/E$13)</f>
        <v>4.866180048661801</v>
      </c>
      <c r="G29" s="33">
        <v>10000</v>
      </c>
      <c r="H29" s="34">
        <f aca="true" t="shared" si="31" ref="H29:H44">IF(G$13=0,"-",(G29*100)/G$13)</f>
        <v>4.032258064516129</v>
      </c>
      <c r="I29" s="33">
        <v>10000</v>
      </c>
      <c r="J29" s="34">
        <f aca="true" t="shared" si="32" ref="J29:J44">IF(I$13=0,"-",(I29*100)/I$13)</f>
        <v>3.875968992248062</v>
      </c>
      <c r="K29" s="33">
        <v>10000</v>
      </c>
      <c r="L29" s="34">
        <f aca="true" t="shared" si="33" ref="L29:L44">IF(K$13=0,"-",(K29*100)/K$13)</f>
        <v>2.6881720430107525</v>
      </c>
      <c r="M29" s="33">
        <v>10000</v>
      </c>
      <c r="N29" s="34">
        <f t="shared" si="27"/>
        <v>2.074688796680498</v>
      </c>
      <c r="O29" s="33">
        <v>10000</v>
      </c>
      <c r="P29" s="34">
        <f t="shared" si="28"/>
        <v>1.7793594306049823</v>
      </c>
      <c r="Q29" s="33">
        <v>10000</v>
      </c>
      <c r="R29" s="34">
        <f aca="true" t="shared" si="34" ref="R29:R44">IF(Q$13=0,"-",(Q29*100)/Q$13)</f>
        <v>1.7793594306049823</v>
      </c>
      <c r="S29" s="33">
        <v>10000</v>
      </c>
      <c r="T29" s="34">
        <f aca="true" t="shared" si="35" ref="T29:T44">IF(S$13=0,"-",(S29*100)/S$13)</f>
        <v>2.127659574468085</v>
      </c>
      <c r="U29" s="33">
        <v>10000</v>
      </c>
      <c r="V29" s="34">
        <f aca="true" t="shared" si="36" ref="V29:V44">IF(U$13=0,"-",(U29*100)/U$13)</f>
        <v>2.5</v>
      </c>
      <c r="W29" s="33">
        <v>10000</v>
      </c>
      <c r="X29" s="34">
        <f aca="true" t="shared" si="37" ref="X29:X44">IF(W$13=0,"-",(W29*100)/W$13)</f>
        <v>2.9411764705882355</v>
      </c>
      <c r="Y29" s="33">
        <v>10000</v>
      </c>
      <c r="Z29" s="34">
        <f aca="true" t="shared" si="38" ref="Z29:Z44">IF(Y$13=0,"-",(Y29*100)/Y$13)</f>
        <v>9.30232558139535</v>
      </c>
      <c r="AA29" s="41">
        <f t="shared" si="12"/>
        <v>120000</v>
      </c>
      <c r="AB29" s="43">
        <f aca="true" t="shared" si="39" ref="AB29:AB44">IF(AA$13=0,"-",(AA29*100)/AA$13)</f>
        <v>2.8486646884273</v>
      </c>
    </row>
    <row r="30" spans="2:28" s="26" customFormat="1" ht="15.75" customHeight="1">
      <c r="B30" s="40" t="s">
        <v>3</v>
      </c>
      <c r="C30" s="41"/>
      <c r="D30" s="34">
        <f aca="true" t="shared" si="40" ref="D30:D44">IF($C$13=0,"-",(C30*100)/$C$13)</f>
        <v>0</v>
      </c>
      <c r="E30" s="41"/>
      <c r="F30" s="34">
        <f t="shared" si="30"/>
        <v>0</v>
      </c>
      <c r="G30" s="41">
        <v>6000</v>
      </c>
      <c r="H30" s="34">
        <f t="shared" si="31"/>
        <v>2.4193548387096775</v>
      </c>
      <c r="I30" s="41"/>
      <c r="J30" s="34">
        <f t="shared" si="32"/>
        <v>0</v>
      </c>
      <c r="K30" s="41"/>
      <c r="L30" s="34">
        <f t="shared" si="33"/>
        <v>0</v>
      </c>
      <c r="M30" s="41">
        <v>6000</v>
      </c>
      <c r="N30" s="34">
        <f t="shared" si="27"/>
        <v>1.2448132780082988</v>
      </c>
      <c r="O30" s="41"/>
      <c r="P30" s="34">
        <f t="shared" si="28"/>
        <v>0</v>
      </c>
      <c r="Q30" s="41"/>
      <c r="R30" s="34">
        <f t="shared" si="34"/>
        <v>0</v>
      </c>
      <c r="S30" s="41">
        <v>6000</v>
      </c>
      <c r="T30" s="34">
        <f t="shared" si="35"/>
        <v>1.2765957446808511</v>
      </c>
      <c r="U30" s="41"/>
      <c r="V30" s="34">
        <f t="shared" si="36"/>
        <v>0</v>
      </c>
      <c r="W30" s="41"/>
      <c r="X30" s="34">
        <f t="shared" si="37"/>
        <v>0</v>
      </c>
      <c r="Y30" s="41">
        <v>12000</v>
      </c>
      <c r="Z30" s="34">
        <f t="shared" si="38"/>
        <v>11.162790697674419</v>
      </c>
      <c r="AA30" s="41">
        <f t="shared" si="12"/>
        <v>30000</v>
      </c>
      <c r="AB30" s="43">
        <f t="shared" si="39"/>
        <v>0.712166172106825</v>
      </c>
    </row>
    <row r="31" spans="2:28" s="26" customFormat="1" ht="24" customHeight="1">
      <c r="B31" s="32" t="s">
        <v>4</v>
      </c>
      <c r="C31" s="33">
        <v>1000</v>
      </c>
      <c r="D31" s="34">
        <f t="shared" si="40"/>
        <v>0.48661800486618007</v>
      </c>
      <c r="E31" s="33">
        <v>1000</v>
      </c>
      <c r="F31" s="34">
        <f t="shared" si="30"/>
        <v>0.48661800486618007</v>
      </c>
      <c r="G31" s="33">
        <v>1000</v>
      </c>
      <c r="H31" s="34">
        <f t="shared" si="31"/>
        <v>0.4032258064516129</v>
      </c>
      <c r="I31" s="33">
        <v>1000</v>
      </c>
      <c r="J31" s="34">
        <f t="shared" si="32"/>
        <v>0.3875968992248062</v>
      </c>
      <c r="K31" s="33">
        <v>1000</v>
      </c>
      <c r="L31" s="34">
        <f t="shared" si="33"/>
        <v>0.26881720430107525</v>
      </c>
      <c r="M31" s="33">
        <v>1000</v>
      </c>
      <c r="N31" s="34">
        <f t="shared" si="27"/>
        <v>0.2074688796680498</v>
      </c>
      <c r="O31" s="33">
        <v>1000</v>
      </c>
      <c r="P31" s="34">
        <f t="shared" si="28"/>
        <v>0.17793594306049823</v>
      </c>
      <c r="Q31" s="33">
        <v>1000</v>
      </c>
      <c r="R31" s="34">
        <f t="shared" si="34"/>
        <v>0.17793594306049823</v>
      </c>
      <c r="S31" s="33">
        <v>1000</v>
      </c>
      <c r="T31" s="34">
        <f t="shared" si="35"/>
        <v>0.2127659574468085</v>
      </c>
      <c r="U31" s="33">
        <v>1000</v>
      </c>
      <c r="V31" s="34">
        <f t="shared" si="36"/>
        <v>0.25</v>
      </c>
      <c r="W31" s="33">
        <v>1000</v>
      </c>
      <c r="X31" s="34">
        <f t="shared" si="37"/>
        <v>0.29411764705882354</v>
      </c>
      <c r="Y31" s="33">
        <v>1000</v>
      </c>
      <c r="Z31" s="34">
        <f t="shared" si="38"/>
        <v>0.9302325581395349</v>
      </c>
      <c r="AA31" s="41">
        <f t="shared" si="12"/>
        <v>12000</v>
      </c>
      <c r="AB31" s="43">
        <f t="shared" si="39"/>
        <v>0.28486646884273</v>
      </c>
    </row>
    <row r="32" spans="2:28" s="26" customFormat="1" ht="24" customHeight="1">
      <c r="B32" s="40" t="s">
        <v>5</v>
      </c>
      <c r="C32" s="41">
        <v>2500</v>
      </c>
      <c r="D32" s="34">
        <f t="shared" si="40"/>
        <v>1.2165450121654502</v>
      </c>
      <c r="E32" s="41">
        <v>2500</v>
      </c>
      <c r="F32" s="34">
        <f t="shared" si="30"/>
        <v>1.2165450121654502</v>
      </c>
      <c r="G32" s="41">
        <v>2500</v>
      </c>
      <c r="H32" s="34">
        <f t="shared" si="31"/>
        <v>1.0080645161290323</v>
      </c>
      <c r="I32" s="41">
        <v>2500</v>
      </c>
      <c r="J32" s="34">
        <f t="shared" si="32"/>
        <v>0.9689922480620154</v>
      </c>
      <c r="K32" s="41">
        <v>2500</v>
      </c>
      <c r="L32" s="34">
        <f t="shared" si="33"/>
        <v>0.6720430107526881</v>
      </c>
      <c r="M32" s="41">
        <v>2500</v>
      </c>
      <c r="N32" s="34">
        <f t="shared" si="27"/>
        <v>0.5186721991701245</v>
      </c>
      <c r="O32" s="41">
        <v>2500</v>
      </c>
      <c r="P32" s="34">
        <f t="shared" si="28"/>
        <v>0.44483985765124556</v>
      </c>
      <c r="Q32" s="41">
        <v>2500</v>
      </c>
      <c r="R32" s="34">
        <f t="shared" si="34"/>
        <v>0.44483985765124556</v>
      </c>
      <c r="S32" s="41">
        <v>2500</v>
      </c>
      <c r="T32" s="34">
        <f t="shared" si="35"/>
        <v>0.5319148936170213</v>
      </c>
      <c r="U32" s="41">
        <v>2500</v>
      </c>
      <c r="V32" s="34">
        <f t="shared" si="36"/>
        <v>0.625</v>
      </c>
      <c r="W32" s="41">
        <v>2500</v>
      </c>
      <c r="X32" s="34">
        <f t="shared" si="37"/>
        <v>0.7352941176470589</v>
      </c>
      <c r="Y32" s="41">
        <v>2500</v>
      </c>
      <c r="Z32" s="34">
        <f t="shared" si="38"/>
        <v>2.3255813953488373</v>
      </c>
      <c r="AA32" s="41">
        <f t="shared" si="12"/>
        <v>30000</v>
      </c>
      <c r="AB32" s="43">
        <f t="shared" si="39"/>
        <v>0.712166172106825</v>
      </c>
    </row>
    <row r="33" spans="2:28" s="26" customFormat="1" ht="15.75" customHeight="1">
      <c r="B33" s="32" t="s">
        <v>6</v>
      </c>
      <c r="C33" s="33">
        <v>3000</v>
      </c>
      <c r="D33" s="34">
        <f t="shared" si="40"/>
        <v>1.4598540145985401</v>
      </c>
      <c r="E33" s="33">
        <v>3000</v>
      </c>
      <c r="F33" s="34">
        <f t="shared" si="30"/>
        <v>1.4598540145985401</v>
      </c>
      <c r="G33" s="33">
        <v>3000</v>
      </c>
      <c r="H33" s="34">
        <f t="shared" si="31"/>
        <v>1.2096774193548387</v>
      </c>
      <c r="I33" s="33">
        <v>3000</v>
      </c>
      <c r="J33" s="34">
        <f t="shared" si="32"/>
        <v>1.1627906976744187</v>
      </c>
      <c r="K33" s="33">
        <v>3000</v>
      </c>
      <c r="L33" s="34">
        <f t="shared" si="33"/>
        <v>0.8064516129032258</v>
      </c>
      <c r="M33" s="33">
        <v>3000</v>
      </c>
      <c r="N33" s="34">
        <f t="shared" si="27"/>
        <v>0.6224066390041494</v>
      </c>
      <c r="O33" s="33">
        <v>3000</v>
      </c>
      <c r="P33" s="34">
        <f t="shared" si="28"/>
        <v>0.5338078291814946</v>
      </c>
      <c r="Q33" s="33">
        <v>3000</v>
      </c>
      <c r="R33" s="34">
        <f t="shared" si="34"/>
        <v>0.5338078291814946</v>
      </c>
      <c r="S33" s="33">
        <v>3000</v>
      </c>
      <c r="T33" s="34">
        <f t="shared" si="35"/>
        <v>0.6382978723404256</v>
      </c>
      <c r="U33" s="33">
        <v>3000</v>
      </c>
      <c r="V33" s="34">
        <f t="shared" si="36"/>
        <v>0.75</v>
      </c>
      <c r="W33" s="33">
        <v>3000</v>
      </c>
      <c r="X33" s="34">
        <f t="shared" si="37"/>
        <v>0.8823529411764706</v>
      </c>
      <c r="Y33" s="33">
        <v>3000</v>
      </c>
      <c r="Z33" s="34">
        <f t="shared" si="38"/>
        <v>2.7906976744186047</v>
      </c>
      <c r="AA33" s="41">
        <f t="shared" si="12"/>
        <v>36000</v>
      </c>
      <c r="AB33" s="43">
        <f t="shared" si="39"/>
        <v>0.8545994065281899</v>
      </c>
    </row>
    <row r="34" spans="2:28" s="26" customFormat="1" ht="15.75" customHeight="1">
      <c r="B34" s="40" t="s">
        <v>7</v>
      </c>
      <c r="C34" s="41">
        <v>250</v>
      </c>
      <c r="D34" s="34">
        <f t="shared" si="40"/>
        <v>0.12165450121654502</v>
      </c>
      <c r="E34" s="41">
        <v>250</v>
      </c>
      <c r="F34" s="34">
        <f t="shared" si="30"/>
        <v>0.12165450121654502</v>
      </c>
      <c r="G34" s="41">
        <v>250</v>
      </c>
      <c r="H34" s="34">
        <f t="shared" si="31"/>
        <v>0.10080645161290322</v>
      </c>
      <c r="I34" s="41">
        <v>250</v>
      </c>
      <c r="J34" s="34">
        <f t="shared" si="32"/>
        <v>0.09689922480620156</v>
      </c>
      <c r="K34" s="41">
        <v>250</v>
      </c>
      <c r="L34" s="34">
        <f t="shared" si="33"/>
        <v>0.06720430107526881</v>
      </c>
      <c r="M34" s="41">
        <v>250</v>
      </c>
      <c r="N34" s="34">
        <f t="shared" si="27"/>
        <v>0.05186721991701245</v>
      </c>
      <c r="O34" s="41">
        <v>250</v>
      </c>
      <c r="P34" s="34">
        <f t="shared" si="28"/>
        <v>0.04448398576512456</v>
      </c>
      <c r="Q34" s="41">
        <v>250</v>
      </c>
      <c r="R34" s="34">
        <f t="shared" si="34"/>
        <v>0.04448398576512456</v>
      </c>
      <c r="S34" s="41">
        <v>250</v>
      </c>
      <c r="T34" s="34">
        <f t="shared" si="35"/>
        <v>0.05319148936170213</v>
      </c>
      <c r="U34" s="41">
        <v>250</v>
      </c>
      <c r="V34" s="34">
        <f t="shared" si="36"/>
        <v>0.0625</v>
      </c>
      <c r="W34" s="41">
        <v>250</v>
      </c>
      <c r="X34" s="34">
        <f t="shared" si="37"/>
        <v>0.07352941176470588</v>
      </c>
      <c r="Y34" s="41">
        <v>250</v>
      </c>
      <c r="Z34" s="34">
        <f t="shared" si="38"/>
        <v>0.23255813953488372</v>
      </c>
      <c r="AA34" s="41">
        <f t="shared" si="12"/>
        <v>3000</v>
      </c>
      <c r="AB34" s="43">
        <f t="shared" si="39"/>
        <v>0.0712166172106825</v>
      </c>
    </row>
    <row r="35" spans="2:28" s="26" customFormat="1" ht="15.75" customHeight="1">
      <c r="B35" s="32" t="s">
        <v>8</v>
      </c>
      <c r="C35" s="33">
        <v>1500</v>
      </c>
      <c r="D35" s="34">
        <f t="shared" si="40"/>
        <v>0.7299270072992701</v>
      </c>
      <c r="E35" s="33">
        <v>1500</v>
      </c>
      <c r="F35" s="34">
        <f t="shared" si="30"/>
        <v>0.7299270072992701</v>
      </c>
      <c r="G35" s="33">
        <v>1500</v>
      </c>
      <c r="H35" s="34">
        <f t="shared" si="31"/>
        <v>0.6048387096774194</v>
      </c>
      <c r="I35" s="33">
        <v>1500</v>
      </c>
      <c r="J35" s="34">
        <f t="shared" si="32"/>
        <v>0.5813953488372093</v>
      </c>
      <c r="K35" s="33">
        <v>1500</v>
      </c>
      <c r="L35" s="34">
        <f t="shared" si="33"/>
        <v>0.4032258064516129</v>
      </c>
      <c r="M35" s="33">
        <v>1500</v>
      </c>
      <c r="N35" s="34">
        <f t="shared" si="27"/>
        <v>0.3112033195020747</v>
      </c>
      <c r="O35" s="33">
        <v>1500</v>
      </c>
      <c r="P35" s="34">
        <f t="shared" si="28"/>
        <v>0.2669039145907473</v>
      </c>
      <c r="Q35" s="33">
        <v>1500</v>
      </c>
      <c r="R35" s="34">
        <f t="shared" si="34"/>
        <v>0.2669039145907473</v>
      </c>
      <c r="S35" s="33">
        <v>1500</v>
      </c>
      <c r="T35" s="34">
        <f t="shared" si="35"/>
        <v>0.3191489361702128</v>
      </c>
      <c r="U35" s="33">
        <v>1500</v>
      </c>
      <c r="V35" s="34">
        <f t="shared" si="36"/>
        <v>0.375</v>
      </c>
      <c r="W35" s="33">
        <v>1500</v>
      </c>
      <c r="X35" s="34">
        <f t="shared" si="37"/>
        <v>0.4411764705882353</v>
      </c>
      <c r="Y35" s="33">
        <v>1500</v>
      </c>
      <c r="Z35" s="34">
        <f t="shared" si="38"/>
        <v>1.3953488372093024</v>
      </c>
      <c r="AA35" s="41">
        <f t="shared" si="12"/>
        <v>18000</v>
      </c>
      <c r="AB35" s="43">
        <f t="shared" si="39"/>
        <v>0.42729970326409494</v>
      </c>
    </row>
    <row r="36" spans="2:28" s="26" customFormat="1" ht="15.75" customHeight="1">
      <c r="B36" s="40" t="s">
        <v>9</v>
      </c>
      <c r="C36" s="41">
        <v>7000</v>
      </c>
      <c r="D36" s="34">
        <f t="shared" si="40"/>
        <v>3.40632603406326</v>
      </c>
      <c r="E36" s="41">
        <v>7000</v>
      </c>
      <c r="F36" s="34">
        <f t="shared" si="30"/>
        <v>3.40632603406326</v>
      </c>
      <c r="G36" s="41">
        <v>7000</v>
      </c>
      <c r="H36" s="34">
        <f t="shared" si="31"/>
        <v>2.8225806451612905</v>
      </c>
      <c r="I36" s="41">
        <v>7000</v>
      </c>
      <c r="J36" s="34">
        <f t="shared" si="32"/>
        <v>2.7131782945736433</v>
      </c>
      <c r="K36" s="41">
        <v>7000</v>
      </c>
      <c r="L36" s="34">
        <f t="shared" si="33"/>
        <v>1.881720430107527</v>
      </c>
      <c r="M36" s="41">
        <v>7000</v>
      </c>
      <c r="N36" s="34">
        <f t="shared" si="27"/>
        <v>1.4522821576763485</v>
      </c>
      <c r="O36" s="41">
        <v>7000</v>
      </c>
      <c r="P36" s="34">
        <f t="shared" si="28"/>
        <v>1.2455516014234875</v>
      </c>
      <c r="Q36" s="41">
        <v>7000</v>
      </c>
      <c r="R36" s="34">
        <f t="shared" si="34"/>
        <v>1.2455516014234875</v>
      </c>
      <c r="S36" s="41">
        <v>7000</v>
      </c>
      <c r="T36" s="34">
        <f t="shared" si="35"/>
        <v>1.4893617021276595</v>
      </c>
      <c r="U36" s="41">
        <v>7000</v>
      </c>
      <c r="V36" s="34">
        <f t="shared" si="36"/>
        <v>1.75</v>
      </c>
      <c r="W36" s="41">
        <v>7000</v>
      </c>
      <c r="X36" s="34">
        <f t="shared" si="37"/>
        <v>2.0588235294117645</v>
      </c>
      <c r="Y36" s="41">
        <v>7000</v>
      </c>
      <c r="Z36" s="34">
        <f t="shared" si="38"/>
        <v>6.511627906976744</v>
      </c>
      <c r="AA36" s="41">
        <f t="shared" si="12"/>
        <v>84000</v>
      </c>
      <c r="AB36" s="43">
        <f t="shared" si="39"/>
        <v>1.9940652818991098</v>
      </c>
    </row>
    <row r="37" spans="2:28" s="26" customFormat="1" ht="15.75" customHeight="1">
      <c r="B37" s="32" t="s">
        <v>10</v>
      </c>
      <c r="C37" s="33">
        <v>350</v>
      </c>
      <c r="D37" s="34">
        <f t="shared" si="40"/>
        <v>0.170316301703163</v>
      </c>
      <c r="E37" s="33">
        <v>350</v>
      </c>
      <c r="F37" s="34">
        <f t="shared" si="30"/>
        <v>0.170316301703163</v>
      </c>
      <c r="G37" s="33">
        <v>350</v>
      </c>
      <c r="H37" s="34">
        <f t="shared" si="31"/>
        <v>0.14112903225806453</v>
      </c>
      <c r="I37" s="33">
        <v>350</v>
      </c>
      <c r="J37" s="34">
        <f t="shared" si="32"/>
        <v>0.13565891472868216</v>
      </c>
      <c r="K37" s="33">
        <v>350</v>
      </c>
      <c r="L37" s="34">
        <f t="shared" si="33"/>
        <v>0.09408602150537634</v>
      </c>
      <c r="M37" s="33">
        <v>350</v>
      </c>
      <c r="N37" s="34">
        <f t="shared" si="27"/>
        <v>0.07261410788381743</v>
      </c>
      <c r="O37" s="33">
        <v>350</v>
      </c>
      <c r="P37" s="34">
        <f t="shared" si="28"/>
        <v>0.06227758007117438</v>
      </c>
      <c r="Q37" s="33">
        <v>350</v>
      </c>
      <c r="R37" s="34">
        <f t="shared" si="34"/>
        <v>0.06227758007117438</v>
      </c>
      <c r="S37" s="33">
        <v>350</v>
      </c>
      <c r="T37" s="34">
        <f t="shared" si="35"/>
        <v>0.07446808510638298</v>
      </c>
      <c r="U37" s="33">
        <v>350</v>
      </c>
      <c r="V37" s="34">
        <f t="shared" si="36"/>
        <v>0.0875</v>
      </c>
      <c r="W37" s="33">
        <v>350</v>
      </c>
      <c r="X37" s="34">
        <f t="shared" si="37"/>
        <v>0.10294117647058823</v>
      </c>
      <c r="Y37" s="33">
        <v>350</v>
      </c>
      <c r="Z37" s="34">
        <f t="shared" si="38"/>
        <v>0.32558139534883723</v>
      </c>
      <c r="AA37" s="41">
        <f t="shared" si="12"/>
        <v>4200</v>
      </c>
      <c r="AB37" s="43">
        <f t="shared" si="39"/>
        <v>0.09970326409495549</v>
      </c>
    </row>
    <row r="38" spans="2:28" s="26" customFormat="1" ht="15.75" customHeight="1">
      <c r="B38" s="40" t="s">
        <v>11</v>
      </c>
      <c r="C38" s="41">
        <v>300</v>
      </c>
      <c r="D38" s="34">
        <f t="shared" si="40"/>
        <v>0.145985401459854</v>
      </c>
      <c r="E38" s="41">
        <v>300</v>
      </c>
      <c r="F38" s="34">
        <f t="shared" si="30"/>
        <v>0.145985401459854</v>
      </c>
      <c r="G38" s="41">
        <v>300</v>
      </c>
      <c r="H38" s="34">
        <f t="shared" si="31"/>
        <v>0.12096774193548387</v>
      </c>
      <c r="I38" s="41">
        <v>300</v>
      </c>
      <c r="J38" s="34">
        <f t="shared" si="32"/>
        <v>0.11627906976744186</v>
      </c>
      <c r="K38" s="41">
        <v>300</v>
      </c>
      <c r="L38" s="34">
        <f t="shared" si="33"/>
        <v>0.08064516129032258</v>
      </c>
      <c r="M38" s="41">
        <v>300</v>
      </c>
      <c r="N38" s="34">
        <f t="shared" si="27"/>
        <v>0.06224066390041494</v>
      </c>
      <c r="O38" s="41">
        <v>300</v>
      </c>
      <c r="P38" s="34">
        <f t="shared" si="28"/>
        <v>0.05338078291814947</v>
      </c>
      <c r="Q38" s="41">
        <v>300</v>
      </c>
      <c r="R38" s="34">
        <f t="shared" si="34"/>
        <v>0.05338078291814947</v>
      </c>
      <c r="S38" s="41">
        <v>300</v>
      </c>
      <c r="T38" s="34">
        <f t="shared" si="35"/>
        <v>0.06382978723404255</v>
      </c>
      <c r="U38" s="41">
        <v>300</v>
      </c>
      <c r="V38" s="34">
        <f t="shared" si="36"/>
        <v>0.075</v>
      </c>
      <c r="W38" s="41">
        <v>300</v>
      </c>
      <c r="X38" s="34">
        <f t="shared" si="37"/>
        <v>0.08823529411764706</v>
      </c>
      <c r="Y38" s="41">
        <v>300</v>
      </c>
      <c r="Z38" s="34">
        <f t="shared" si="38"/>
        <v>0.27906976744186046</v>
      </c>
      <c r="AA38" s="41">
        <f t="shared" si="12"/>
        <v>3600</v>
      </c>
      <c r="AB38" s="43">
        <f t="shared" si="39"/>
        <v>0.08545994065281899</v>
      </c>
    </row>
    <row r="39" spans="2:28" s="26" customFormat="1" ht="15.75" customHeight="1">
      <c r="B39" s="32" t="s">
        <v>12</v>
      </c>
      <c r="C39" s="33">
        <v>1000</v>
      </c>
      <c r="D39" s="34">
        <f t="shared" si="40"/>
        <v>0.48661800486618007</v>
      </c>
      <c r="E39" s="33">
        <v>1000</v>
      </c>
      <c r="F39" s="34">
        <f t="shared" si="30"/>
        <v>0.48661800486618007</v>
      </c>
      <c r="G39" s="33">
        <v>1000</v>
      </c>
      <c r="H39" s="34">
        <f t="shared" si="31"/>
        <v>0.4032258064516129</v>
      </c>
      <c r="I39" s="33">
        <v>1000</v>
      </c>
      <c r="J39" s="34">
        <f t="shared" si="32"/>
        <v>0.3875968992248062</v>
      </c>
      <c r="K39" s="33">
        <v>1000</v>
      </c>
      <c r="L39" s="34">
        <f t="shared" si="33"/>
        <v>0.26881720430107525</v>
      </c>
      <c r="M39" s="33">
        <v>1000</v>
      </c>
      <c r="N39" s="34">
        <f t="shared" si="27"/>
        <v>0.2074688796680498</v>
      </c>
      <c r="O39" s="33">
        <v>1000</v>
      </c>
      <c r="P39" s="34">
        <f t="shared" si="28"/>
        <v>0.17793594306049823</v>
      </c>
      <c r="Q39" s="33">
        <v>1000</v>
      </c>
      <c r="R39" s="34">
        <f t="shared" si="34"/>
        <v>0.17793594306049823</v>
      </c>
      <c r="S39" s="33">
        <v>1000</v>
      </c>
      <c r="T39" s="34">
        <f t="shared" si="35"/>
        <v>0.2127659574468085</v>
      </c>
      <c r="U39" s="33">
        <v>1000</v>
      </c>
      <c r="V39" s="34">
        <f t="shared" si="36"/>
        <v>0.25</v>
      </c>
      <c r="W39" s="33">
        <v>1000</v>
      </c>
      <c r="X39" s="34">
        <f t="shared" si="37"/>
        <v>0.29411764705882354</v>
      </c>
      <c r="Y39" s="33">
        <v>1000</v>
      </c>
      <c r="Z39" s="34">
        <f t="shared" si="38"/>
        <v>0.9302325581395349</v>
      </c>
      <c r="AA39" s="41">
        <f t="shared" si="12"/>
        <v>12000</v>
      </c>
      <c r="AB39" s="43">
        <f t="shared" si="39"/>
        <v>0.28486646884273</v>
      </c>
    </row>
    <row r="40" spans="2:28" s="26" customFormat="1" ht="15.75" customHeight="1">
      <c r="B40" s="40" t="s">
        <v>16</v>
      </c>
      <c r="C40" s="41">
        <v>100</v>
      </c>
      <c r="D40" s="34">
        <f t="shared" si="40"/>
        <v>0.04866180048661801</v>
      </c>
      <c r="E40" s="41">
        <v>100</v>
      </c>
      <c r="F40" s="34">
        <f t="shared" si="30"/>
        <v>0.04866180048661801</v>
      </c>
      <c r="G40" s="41">
        <v>100</v>
      </c>
      <c r="H40" s="34">
        <f t="shared" si="31"/>
        <v>0.04032258064516129</v>
      </c>
      <c r="I40" s="41">
        <v>100</v>
      </c>
      <c r="J40" s="34">
        <f t="shared" si="32"/>
        <v>0.03875968992248062</v>
      </c>
      <c r="K40" s="41">
        <v>100</v>
      </c>
      <c r="L40" s="34">
        <f t="shared" si="33"/>
        <v>0.026881720430107527</v>
      </c>
      <c r="M40" s="41">
        <v>100</v>
      </c>
      <c r="N40" s="34">
        <f t="shared" si="27"/>
        <v>0.02074688796680498</v>
      </c>
      <c r="O40" s="41">
        <v>100</v>
      </c>
      <c r="P40" s="34">
        <f t="shared" si="28"/>
        <v>0.017793594306049824</v>
      </c>
      <c r="Q40" s="41">
        <v>100</v>
      </c>
      <c r="R40" s="34">
        <f t="shared" si="34"/>
        <v>0.017793594306049824</v>
      </c>
      <c r="S40" s="41">
        <v>100</v>
      </c>
      <c r="T40" s="34">
        <f t="shared" si="35"/>
        <v>0.02127659574468085</v>
      </c>
      <c r="U40" s="41">
        <v>100</v>
      </c>
      <c r="V40" s="34">
        <f t="shared" si="36"/>
        <v>0.025</v>
      </c>
      <c r="W40" s="41">
        <v>100</v>
      </c>
      <c r="X40" s="34">
        <f t="shared" si="37"/>
        <v>0.029411764705882353</v>
      </c>
      <c r="Y40" s="41">
        <v>100</v>
      </c>
      <c r="Z40" s="34">
        <f t="shared" si="38"/>
        <v>0.09302325581395349</v>
      </c>
      <c r="AA40" s="41">
        <f t="shared" si="12"/>
        <v>1200</v>
      </c>
      <c r="AB40" s="43">
        <f t="shared" si="39"/>
        <v>0.028486646884272996</v>
      </c>
    </row>
    <row r="41" spans="2:28" s="26" customFormat="1" ht="15.75" customHeight="1">
      <c r="B41" s="32" t="s">
        <v>13</v>
      </c>
      <c r="C41" s="33">
        <v>0</v>
      </c>
      <c r="D41" s="34">
        <f t="shared" si="40"/>
        <v>0</v>
      </c>
      <c r="E41" s="33">
        <v>0</v>
      </c>
      <c r="F41" s="34">
        <f t="shared" si="30"/>
        <v>0</v>
      </c>
      <c r="G41" s="33">
        <v>0</v>
      </c>
      <c r="H41" s="34">
        <f t="shared" si="31"/>
        <v>0</v>
      </c>
      <c r="I41" s="33">
        <v>0</v>
      </c>
      <c r="J41" s="34">
        <f t="shared" si="32"/>
        <v>0</v>
      </c>
      <c r="K41" s="33">
        <v>0</v>
      </c>
      <c r="L41" s="34">
        <f t="shared" si="33"/>
        <v>0</v>
      </c>
      <c r="M41" s="33">
        <v>0</v>
      </c>
      <c r="N41" s="34">
        <f t="shared" si="27"/>
        <v>0</v>
      </c>
      <c r="O41" s="33">
        <v>0</v>
      </c>
      <c r="P41" s="34">
        <f t="shared" si="28"/>
        <v>0</v>
      </c>
      <c r="Q41" s="33">
        <v>0</v>
      </c>
      <c r="R41" s="34">
        <f t="shared" si="34"/>
        <v>0</v>
      </c>
      <c r="S41" s="33">
        <v>0</v>
      </c>
      <c r="T41" s="34">
        <f t="shared" si="35"/>
        <v>0</v>
      </c>
      <c r="U41" s="33">
        <v>0</v>
      </c>
      <c r="V41" s="34">
        <f t="shared" si="36"/>
        <v>0</v>
      </c>
      <c r="W41" s="33">
        <v>0</v>
      </c>
      <c r="X41" s="34">
        <f t="shared" si="37"/>
        <v>0</v>
      </c>
      <c r="Y41" s="33">
        <v>0</v>
      </c>
      <c r="Z41" s="34">
        <f t="shared" si="38"/>
        <v>0</v>
      </c>
      <c r="AA41" s="41">
        <f t="shared" si="12"/>
        <v>0</v>
      </c>
      <c r="AB41" s="43">
        <f t="shared" si="39"/>
        <v>0</v>
      </c>
    </row>
    <row r="42" spans="2:28" s="26" customFormat="1" ht="15.75" customHeight="1">
      <c r="B42" s="40" t="s">
        <v>24</v>
      </c>
      <c r="C42" s="41">
        <v>3000</v>
      </c>
      <c r="D42" s="34">
        <f t="shared" si="40"/>
        <v>1.4598540145985401</v>
      </c>
      <c r="E42" s="41">
        <v>3000</v>
      </c>
      <c r="F42" s="34">
        <f t="shared" si="30"/>
        <v>1.4598540145985401</v>
      </c>
      <c r="G42" s="41">
        <v>3000</v>
      </c>
      <c r="H42" s="34">
        <f t="shared" si="31"/>
        <v>1.2096774193548387</v>
      </c>
      <c r="I42" s="41">
        <v>3000</v>
      </c>
      <c r="J42" s="34">
        <f t="shared" si="32"/>
        <v>1.1627906976744187</v>
      </c>
      <c r="K42" s="41">
        <v>3000</v>
      </c>
      <c r="L42" s="34">
        <f t="shared" si="33"/>
        <v>0.8064516129032258</v>
      </c>
      <c r="M42" s="41">
        <v>3000</v>
      </c>
      <c r="N42" s="34">
        <f t="shared" si="27"/>
        <v>0.6224066390041494</v>
      </c>
      <c r="O42" s="41">
        <v>3000</v>
      </c>
      <c r="P42" s="34">
        <f t="shared" si="28"/>
        <v>0.5338078291814946</v>
      </c>
      <c r="Q42" s="41">
        <v>3000</v>
      </c>
      <c r="R42" s="34">
        <f t="shared" si="34"/>
        <v>0.5338078291814946</v>
      </c>
      <c r="S42" s="41">
        <v>3000</v>
      </c>
      <c r="T42" s="34">
        <f t="shared" si="35"/>
        <v>0.6382978723404256</v>
      </c>
      <c r="U42" s="41">
        <v>3000</v>
      </c>
      <c r="V42" s="34">
        <f t="shared" si="36"/>
        <v>0.75</v>
      </c>
      <c r="W42" s="41">
        <v>3000</v>
      </c>
      <c r="X42" s="34">
        <f t="shared" si="37"/>
        <v>0.8823529411764706</v>
      </c>
      <c r="Y42" s="41">
        <v>3000</v>
      </c>
      <c r="Z42" s="34">
        <f t="shared" si="38"/>
        <v>2.7906976744186047</v>
      </c>
      <c r="AA42" s="41">
        <f t="shared" si="12"/>
        <v>36000</v>
      </c>
      <c r="AB42" s="43">
        <f t="shared" si="39"/>
        <v>0.8545994065281899</v>
      </c>
    </row>
    <row r="43" spans="2:28" s="26" customFormat="1" ht="15.75" customHeight="1">
      <c r="B43" s="40" t="s">
        <v>17</v>
      </c>
      <c r="C43" s="41">
        <v>2500</v>
      </c>
      <c r="D43" s="34">
        <f t="shared" si="40"/>
        <v>1.2165450121654502</v>
      </c>
      <c r="E43" s="41">
        <v>2500</v>
      </c>
      <c r="F43" s="34">
        <f t="shared" si="30"/>
        <v>1.2165450121654502</v>
      </c>
      <c r="G43" s="41">
        <v>2500</v>
      </c>
      <c r="H43" s="34">
        <f t="shared" si="31"/>
        <v>1.0080645161290323</v>
      </c>
      <c r="I43" s="41">
        <v>2500</v>
      </c>
      <c r="J43" s="34">
        <f t="shared" si="32"/>
        <v>0.9689922480620154</v>
      </c>
      <c r="K43" s="41">
        <v>2500</v>
      </c>
      <c r="L43" s="34">
        <f t="shared" si="33"/>
        <v>0.6720430107526881</v>
      </c>
      <c r="M43" s="41">
        <v>2500</v>
      </c>
      <c r="N43" s="34">
        <f t="shared" si="27"/>
        <v>0.5186721991701245</v>
      </c>
      <c r="O43" s="41">
        <v>2500</v>
      </c>
      <c r="P43" s="34">
        <f t="shared" si="28"/>
        <v>0.44483985765124556</v>
      </c>
      <c r="Q43" s="41">
        <v>2500</v>
      </c>
      <c r="R43" s="34">
        <f t="shared" si="34"/>
        <v>0.44483985765124556</v>
      </c>
      <c r="S43" s="41">
        <v>2500</v>
      </c>
      <c r="T43" s="34">
        <f t="shared" si="35"/>
        <v>0.5319148936170213</v>
      </c>
      <c r="U43" s="41">
        <v>2500</v>
      </c>
      <c r="V43" s="34">
        <f t="shared" si="36"/>
        <v>0.625</v>
      </c>
      <c r="W43" s="41">
        <v>2500</v>
      </c>
      <c r="X43" s="34">
        <f t="shared" si="37"/>
        <v>0.7352941176470589</v>
      </c>
      <c r="Y43" s="41">
        <v>2500</v>
      </c>
      <c r="Z43" s="34">
        <f t="shared" si="38"/>
        <v>2.3255813953488373</v>
      </c>
      <c r="AA43" s="41">
        <f t="shared" si="12"/>
        <v>30000</v>
      </c>
      <c r="AB43" s="43">
        <f t="shared" si="39"/>
        <v>0.712166172106825</v>
      </c>
    </row>
    <row r="44" spans="2:28" s="26" customFormat="1" ht="15.75" customHeight="1">
      <c r="B44" s="35" t="s">
        <v>18</v>
      </c>
      <c r="C44" s="36">
        <f>SUM(C28:C43)</f>
        <v>62500</v>
      </c>
      <c r="D44" s="34">
        <f t="shared" si="40"/>
        <v>30.413625304136254</v>
      </c>
      <c r="E44" s="36">
        <f>SUM(E28:E43)</f>
        <v>62500</v>
      </c>
      <c r="F44" s="34">
        <f t="shared" si="30"/>
        <v>30.413625304136254</v>
      </c>
      <c r="G44" s="36">
        <f>SUM(G28:G43)</f>
        <v>68500</v>
      </c>
      <c r="H44" s="34">
        <f t="shared" si="31"/>
        <v>27.620967741935484</v>
      </c>
      <c r="I44" s="36">
        <f>SUM(I28:I43)</f>
        <v>62500</v>
      </c>
      <c r="J44" s="34">
        <f t="shared" si="32"/>
        <v>24.224806201550386</v>
      </c>
      <c r="K44" s="36">
        <f>SUM(K28:K43)</f>
        <v>62500</v>
      </c>
      <c r="L44" s="34">
        <f t="shared" si="33"/>
        <v>16.801075268817204</v>
      </c>
      <c r="M44" s="36">
        <f>SUM(M28:M43)</f>
        <v>68500</v>
      </c>
      <c r="N44" s="34">
        <f t="shared" si="27"/>
        <v>14.21161825726141</v>
      </c>
      <c r="O44" s="36">
        <f>SUM(O28:O43)</f>
        <v>62500</v>
      </c>
      <c r="P44" s="34">
        <f t="shared" si="28"/>
        <v>11.12099644128114</v>
      </c>
      <c r="Q44" s="36">
        <f>SUM(Q28:Q43)</f>
        <v>62500</v>
      </c>
      <c r="R44" s="34">
        <f t="shared" si="34"/>
        <v>11.12099644128114</v>
      </c>
      <c r="S44" s="36">
        <f>SUM(S28:S43)</f>
        <v>68500</v>
      </c>
      <c r="T44" s="34">
        <f t="shared" si="35"/>
        <v>14.574468085106384</v>
      </c>
      <c r="U44" s="36">
        <f>SUM(U28:U43)</f>
        <v>62500</v>
      </c>
      <c r="V44" s="34">
        <f t="shared" si="36"/>
        <v>15.625</v>
      </c>
      <c r="W44" s="36">
        <f>SUM(W28:W43)</f>
        <v>62500</v>
      </c>
      <c r="X44" s="34">
        <f t="shared" si="37"/>
        <v>18.38235294117647</v>
      </c>
      <c r="Y44" s="36">
        <f>SUM(Y28:Y43)</f>
        <v>74500</v>
      </c>
      <c r="Z44" s="34">
        <f t="shared" si="38"/>
        <v>69.30232558139535</v>
      </c>
      <c r="AA44" s="41">
        <f t="shared" si="12"/>
        <v>780000</v>
      </c>
      <c r="AB44" s="43">
        <f t="shared" si="39"/>
        <v>18.516320474777448</v>
      </c>
    </row>
    <row r="45" spans="2:28" s="11" customFormat="1" ht="8.25" customHeight="1">
      <c r="B45" s="15"/>
      <c r="C45" s="16"/>
      <c r="D45" s="17"/>
      <c r="E45" s="16"/>
      <c r="F45" s="17"/>
      <c r="G45" s="16"/>
      <c r="H45" s="17"/>
      <c r="I45" s="16"/>
      <c r="J45" s="17"/>
      <c r="K45" s="16"/>
      <c r="L45" s="17"/>
      <c r="M45" s="16"/>
      <c r="N45" s="17"/>
      <c r="O45" s="16"/>
      <c r="P45" s="17"/>
      <c r="Q45" s="16"/>
      <c r="R45" s="17"/>
      <c r="S45" s="16"/>
      <c r="T45" s="17"/>
      <c r="U45" s="16"/>
      <c r="V45" s="17"/>
      <c r="W45" s="16"/>
      <c r="X45" s="17"/>
      <c r="Y45" s="16"/>
      <c r="Z45" s="17"/>
      <c r="AA45" s="16"/>
      <c r="AB45" s="46"/>
    </row>
    <row r="46" spans="2:28" s="26" customFormat="1" ht="15.75" customHeight="1">
      <c r="B46" s="42" t="s">
        <v>48</v>
      </c>
      <c r="C46" s="36">
        <f>C25-C44</f>
        <v>26490</v>
      </c>
      <c r="D46" s="34">
        <f>IF(C13=0,"-",(C46*100)/C13)</f>
        <v>12.89051094890511</v>
      </c>
      <c r="E46" s="36">
        <f>E25-E44</f>
        <v>26490</v>
      </c>
      <c r="F46" s="34">
        <f>IF(E13=0,"-",(E46*100)/E13)</f>
        <v>12.89051094890511</v>
      </c>
      <c r="G46" s="36">
        <f>G25-G44</f>
        <v>42740</v>
      </c>
      <c r="H46" s="34">
        <f>IF(G13=0,"-",(G46*100)/G13)</f>
        <v>17.233870967741936</v>
      </c>
      <c r="I46" s="36">
        <f>I25-I44</f>
        <v>53940</v>
      </c>
      <c r="J46" s="34">
        <f>IF(I13=0,"-",(I46*100)/I13)</f>
        <v>20.906976744186046</v>
      </c>
      <c r="K46" s="36">
        <f>K25-K44</f>
        <v>107210</v>
      </c>
      <c r="L46" s="34">
        <f>IF(K13=0,"-",(K46*100)/K13)</f>
        <v>28.81989247311828</v>
      </c>
      <c r="M46" s="36">
        <f>M25-M44</f>
        <v>158710</v>
      </c>
      <c r="N46" s="34">
        <f>IF(M13=0,"-",(M46*100)/M13)</f>
        <v>32.927385892116185</v>
      </c>
      <c r="O46" s="36">
        <f>O25-O44</f>
        <v>207210</v>
      </c>
      <c r="P46" s="34">
        <f>IF(O13=0,"-",(O46*100)/O13)</f>
        <v>36.870106761565836</v>
      </c>
      <c r="Q46" s="36">
        <f>Q25-Q44</f>
        <v>207210</v>
      </c>
      <c r="R46" s="34">
        <f>IF(Q13=0,"-",(Q46*100)/Q13)</f>
        <v>36.870106761565836</v>
      </c>
      <c r="S46" s="36">
        <f>S25-S44</f>
        <v>150750</v>
      </c>
      <c r="T46" s="34">
        <f>IF(S13=0,"-",(S46*100)/S13)</f>
        <v>32.07446808510638</v>
      </c>
      <c r="U46" s="36">
        <f>U25-U44</f>
        <v>119750</v>
      </c>
      <c r="V46" s="34">
        <f>IF(U13=0,"-",(U46*100)/U13)</f>
        <v>29.9375</v>
      </c>
      <c r="W46" s="36">
        <f>W25-W44</f>
        <v>88250</v>
      </c>
      <c r="X46" s="34">
        <f>IF(W13=0,"-",(W46*100)/W13)</f>
        <v>25.955882352941178</v>
      </c>
      <c r="Y46" s="36">
        <f>Y25-Y44</f>
        <v>-28575</v>
      </c>
      <c r="Z46" s="34">
        <f>IF(Y13=0,"-",(Y46*100)/Y13)</f>
        <v>-26.58139534883721</v>
      </c>
      <c r="AA46" s="36">
        <f>AA25-AA44</f>
        <v>1160175</v>
      </c>
      <c r="AB46" s="43">
        <f>IF(AA13=0,"-",(AA46*100)/AA13)</f>
        <v>27.541246290801187</v>
      </c>
    </row>
    <row r="47" spans="2:28" s="3" customFormat="1" ht="11.25">
      <c r="B47" s="2"/>
      <c r="D47" s="7"/>
      <c r="F47" s="7"/>
      <c r="H47" s="7"/>
      <c r="J47" s="7"/>
      <c r="L47" s="7"/>
      <c r="N47" s="7"/>
      <c r="P47" s="7"/>
      <c r="R47" s="7"/>
      <c r="T47" s="7"/>
      <c r="V47" s="7"/>
      <c r="X47" s="7"/>
      <c r="Z47" s="7"/>
      <c r="AB47" s="7"/>
    </row>
    <row r="48" spans="2:28" ht="12.75">
      <c r="B48" s="48" t="s">
        <v>44</v>
      </c>
      <c r="C48" s="49">
        <f>SUM(C46)*0.35</f>
        <v>9271.5</v>
      </c>
      <c r="D48" s="49"/>
      <c r="E48" s="49">
        <f aca="true" t="shared" si="41" ref="E48:M48">SUM(E46)*0.35</f>
        <v>9271.5</v>
      </c>
      <c r="F48" s="49"/>
      <c r="G48" s="49">
        <f t="shared" si="41"/>
        <v>14958.999999999998</v>
      </c>
      <c r="H48" s="49"/>
      <c r="I48" s="49">
        <f t="shared" si="41"/>
        <v>18879</v>
      </c>
      <c r="J48" s="49"/>
      <c r="K48" s="49">
        <f t="shared" si="41"/>
        <v>37523.5</v>
      </c>
      <c r="L48" s="49"/>
      <c r="M48" s="49">
        <f t="shared" si="41"/>
        <v>55548.5</v>
      </c>
      <c r="N48" s="49"/>
      <c r="O48" s="49">
        <f>SUM(O46)*0.35</f>
        <v>72523.5</v>
      </c>
      <c r="P48" s="49"/>
      <c r="Q48" s="49">
        <f>SUM(Q46)*0.35</f>
        <v>72523.5</v>
      </c>
      <c r="R48" s="49"/>
      <c r="S48" s="49">
        <f>SUM(S46)*0.35</f>
        <v>52762.5</v>
      </c>
      <c r="T48" s="49"/>
      <c r="U48" s="49">
        <f>SUM(U46)*0.35</f>
        <v>41912.5</v>
      </c>
      <c r="V48" s="49"/>
      <c r="W48" s="49">
        <f>SUM(W46)*0.35</f>
        <v>30887.499999999996</v>
      </c>
      <c r="X48" s="49"/>
      <c r="Y48" s="49">
        <v>0</v>
      </c>
      <c r="Z48" s="49"/>
      <c r="AA48" s="49">
        <f>SUM(AA46)*0.35</f>
        <v>406061.25</v>
      </c>
      <c r="AB48" s="49"/>
    </row>
    <row r="50" spans="2:28" ht="12.75">
      <c r="B50" s="48" t="s">
        <v>45</v>
      </c>
      <c r="C50" s="49">
        <f>SUM(C46-C48)</f>
        <v>17218.5</v>
      </c>
      <c r="D50" s="49"/>
      <c r="E50" s="49">
        <f aca="true" t="shared" si="42" ref="E50:AA50">SUM(E46-E48)</f>
        <v>17218.5</v>
      </c>
      <c r="F50" s="49"/>
      <c r="G50" s="49">
        <f t="shared" si="42"/>
        <v>27781</v>
      </c>
      <c r="H50" s="49"/>
      <c r="I50" s="49">
        <f t="shared" si="42"/>
        <v>35061</v>
      </c>
      <c r="J50" s="49"/>
      <c r="K50" s="49">
        <f t="shared" si="42"/>
        <v>69686.5</v>
      </c>
      <c r="L50" s="49"/>
      <c r="M50" s="49">
        <f t="shared" si="42"/>
        <v>103161.5</v>
      </c>
      <c r="N50" s="49"/>
      <c r="O50" s="49">
        <f t="shared" si="42"/>
        <v>134686.5</v>
      </c>
      <c r="P50" s="49"/>
      <c r="Q50" s="49">
        <f t="shared" si="42"/>
        <v>134686.5</v>
      </c>
      <c r="R50" s="49"/>
      <c r="S50" s="49">
        <f t="shared" si="42"/>
        <v>97987.5</v>
      </c>
      <c r="T50" s="49"/>
      <c r="U50" s="49">
        <f t="shared" si="42"/>
        <v>77837.5</v>
      </c>
      <c r="V50" s="49"/>
      <c r="W50" s="49">
        <f t="shared" si="42"/>
        <v>57362.5</v>
      </c>
      <c r="X50" s="49"/>
      <c r="Y50" s="49">
        <f t="shared" si="42"/>
        <v>-28575</v>
      </c>
      <c r="Z50" s="49"/>
      <c r="AA50" s="49">
        <f t="shared" si="42"/>
        <v>754113.75</v>
      </c>
      <c r="AB50" s="50"/>
    </row>
    <row r="52" spans="2:28" ht="12.75">
      <c r="B52" s="48" t="s">
        <v>46</v>
      </c>
      <c r="C52" s="51">
        <f>SUM(C50)/C13</f>
        <v>0.0837883211678832</v>
      </c>
      <c r="D52" s="51"/>
      <c r="E52" s="51">
        <f aca="true" t="shared" si="43" ref="E52:AA52">SUM(E50)/E13</f>
        <v>0.0837883211678832</v>
      </c>
      <c r="F52" s="51"/>
      <c r="G52" s="51">
        <f t="shared" si="43"/>
        <v>0.11202016129032258</v>
      </c>
      <c r="H52" s="51"/>
      <c r="I52" s="51">
        <f t="shared" si="43"/>
        <v>0.1358953488372093</v>
      </c>
      <c r="J52" s="51"/>
      <c r="K52" s="51">
        <f t="shared" si="43"/>
        <v>0.18732930107526882</v>
      </c>
      <c r="L52" s="51"/>
      <c r="M52" s="51">
        <f t="shared" si="43"/>
        <v>0.21402800829875518</v>
      </c>
      <c r="N52" s="51"/>
      <c r="O52" s="51">
        <f t="shared" si="43"/>
        <v>0.23965569395017794</v>
      </c>
      <c r="P52" s="51"/>
      <c r="Q52" s="51">
        <f t="shared" si="43"/>
        <v>0.23965569395017794</v>
      </c>
      <c r="R52" s="51">
        <f t="shared" si="43"/>
        <v>0</v>
      </c>
      <c r="S52" s="51">
        <f t="shared" si="43"/>
        <v>0.2084840425531915</v>
      </c>
      <c r="T52" s="51"/>
      <c r="U52" s="51">
        <f t="shared" si="43"/>
        <v>0.19459375</v>
      </c>
      <c r="V52" s="51"/>
      <c r="W52" s="51">
        <f t="shared" si="43"/>
        <v>0.16871323529411764</v>
      </c>
      <c r="X52" s="51"/>
      <c r="Y52" s="51">
        <f t="shared" si="43"/>
        <v>-0.2658139534883721</v>
      </c>
      <c r="Z52" s="51"/>
      <c r="AA52" s="51">
        <f t="shared" si="43"/>
        <v>0.17901810089020773</v>
      </c>
      <c r="AB52" s="50"/>
    </row>
  </sheetData>
  <sheetProtection/>
  <printOptions horizontalCentered="1"/>
  <pageMargins left="0" right="0" top="0.32" bottom="0.25" header="0" footer="0"/>
  <pageSetup fitToHeight="1" fitToWidth="1" horizontalDpi="600" verticalDpi="600" orientation="landscape" scale="60" r:id="rId3"/>
  <ignoredErrors>
    <ignoredError sqref="D6:D12 Z43 AB6:AB12 Z6:Z12 R6:R10 T12 R12 X6:X10 P6:P12 AB13 N6:N12 AB16:AB22 D26:D42 F6:F12 V12 H6:H12 V6:V10 J6:J12 T6:T10 L6:L12 Z29:Z42 X43 J26:J42 F26:F42 W30 U30 Q30 O30 K30 I30 V29:V42 C13:Z13 AB26:AB42 P29:P42 M26:M27 R43 N26:Q27 X29:X42 D43 S26:Z27 T29:T42 N29:N42 F43 E26:E27 H43 K26:K27 G26:G27 L26:L42 J43 I26:I27 L43 N43 R26:R42 P43 AB43:AB46 T43 H26:H42 V43" emptyCellReference="1"/>
    <ignoredError sqref="AA45:AA46 AB23:AB25 C44 Z24:Z25 D44:Z46 H24:H25 F24:F25 E23:E25 G23:G25 I23:I25 J24:J25 K23:K25 L24:L25 M23:M25 N24:N25 O23:O25 P24:P25 Q23:Q25 R24:R25 S23:S25 T24:T25 U23:U25 V24:V25 W23:W25 X24:X25 Y23:Y25 D24" emptyCellReference="1" formula="1"/>
    <ignoredError sqref="C45:C46 F23 H23 J23 Z23 V23 T23 X23 R23 P23 AA25 D25 AA6:AA8" formula="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8" sqref="L18"/>
    </sheetView>
  </sheetViews>
  <sheetFormatPr defaultColWidth="9.140625" defaultRowHeight="12.75"/>
  <sheetData/>
  <sheetProtection/>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 McDaniel</dc:creator>
  <cp:keywords/>
  <dc:description/>
  <cp:lastModifiedBy>Family</cp:lastModifiedBy>
  <cp:lastPrinted>2004-07-26T21:34:36Z</cp:lastPrinted>
  <dcterms:created xsi:type="dcterms:W3CDTF">2001-02-14T23:59:14Z</dcterms:created>
  <dcterms:modified xsi:type="dcterms:W3CDTF">2013-01-29T23:14:09Z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