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20" windowHeight="8700" activeTab="6"/>
  </bookViews>
  <sheets>
    <sheet name="PROBLEM AND INSTRUCTIONS" sheetId="1" r:id="rId1"/>
    <sheet name="CASH RECEIPTS JOURNAL" sheetId="2" r:id="rId2"/>
    <sheet name="SALES JOURNAL" sheetId="3" r:id="rId3"/>
    <sheet name="PURCHASE JOURNAL" sheetId="4" r:id="rId4"/>
    <sheet name="CASH DISBURSEMENT JOURNAL" sheetId="5" r:id="rId5"/>
    <sheet name="P07C" sheetId="6" r:id="rId6"/>
    <sheet name="Given P07C" sheetId="7" r:id="rId7"/>
  </sheets>
  <externalReferences>
    <externalReference r:id="rId10"/>
  </externalReferences>
  <definedNames>
    <definedName name="a" localSheetId="6">'Given P07C'!$G$1</definedName>
    <definedName name="a">'[1].xls].xls].xls].xls]Given P07C'!$G$1</definedName>
    <definedName name="_xlnm.Print_Titles" localSheetId="5">'P07C'!$1:$4</definedName>
  </definedNames>
  <calcPr fullCalcOnLoad="1"/>
</workbook>
</file>

<file path=xl/comments3.xml><?xml version="1.0" encoding="utf-8"?>
<comments xmlns="http://schemas.openxmlformats.org/spreadsheetml/2006/main">
  <authors>
    <author>x</author>
  </authors>
  <commentList>
    <comment ref="E13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</commentList>
</comments>
</file>

<file path=xl/comments6.xml><?xml version="1.0" encoding="utf-8"?>
<comments xmlns="http://schemas.openxmlformats.org/spreadsheetml/2006/main">
  <authors>
    <author>x</author>
  </authors>
  <commentList>
    <comment ref="E10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D121" authorId="0">
      <text>
        <r>
          <rPr>
            <sz val="8"/>
            <rFont val="Tahoma"/>
            <family val="2"/>
          </rPr>
          <t>Enter appropriate data in yellow cells.  Your ending balances will be verified.</t>
        </r>
      </text>
    </comment>
    <comment ref="C377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E414" authorId="0">
      <text>
        <r>
          <rPr>
            <sz val="8"/>
            <rFont val="Tahoma"/>
            <family val="2"/>
          </rPr>
          <t>Enter appropriate data in yellow cells.  Your entry for "Net income" will be verified.</t>
        </r>
      </text>
    </comment>
    <comment ref="D443" authorId="0">
      <text>
        <r>
          <rPr>
            <sz val="8"/>
            <rFont val="Tahoma"/>
            <family val="2"/>
          </rPr>
          <t>Enter appropriate data in yellow cells.  Your ending entry will be verified.</t>
        </r>
      </text>
    </comment>
    <comment ref="D456" authorId="0">
      <text>
        <r>
          <rPr>
            <sz val="8"/>
            <rFont val="Tahoma"/>
            <family val="2"/>
          </rPr>
          <t>Enter appropriate data in yellow cells.  Some of your entries will be verified.</t>
        </r>
      </text>
    </comment>
    <comment ref="C485" authorId="0">
      <text>
        <r>
          <rPr>
            <sz val="8"/>
            <rFont val="Tahoma"/>
            <family val="2"/>
          </rPr>
          <t>Enter appropriate data in yellow cells.  Your entries for "Totals" will be verified.</t>
        </r>
      </text>
    </comment>
    <comment ref="C504" authorId="0">
      <text>
        <r>
          <rPr>
            <sz val="8"/>
            <rFont val="Tahoma"/>
            <family val="2"/>
          </rPr>
          <t>Enter appropriate data in yellow cells.  Your totals will be verified.</t>
        </r>
      </text>
    </comment>
  </commentList>
</comments>
</file>

<file path=xl/sharedStrings.xml><?xml version="1.0" encoding="utf-8"?>
<sst xmlns="http://schemas.openxmlformats.org/spreadsheetml/2006/main" count="1146" uniqueCount="391">
  <si>
    <t>Student Name:</t>
  </si>
  <si>
    <t>Class:</t>
  </si>
  <si>
    <t>Sales Journal</t>
  </si>
  <si>
    <t>Inv.</t>
  </si>
  <si>
    <t>Trans.</t>
  </si>
  <si>
    <t>Date</t>
  </si>
  <si>
    <t>Account Debited</t>
  </si>
  <si>
    <t>No.</t>
  </si>
  <si>
    <t>Totals</t>
  </si>
  <si>
    <t>Purchases Journal</t>
  </si>
  <si>
    <t>Accounts</t>
  </si>
  <si>
    <t>Office</t>
  </si>
  <si>
    <t>Other</t>
  </si>
  <si>
    <t>Payable</t>
  </si>
  <si>
    <t>Supplies</t>
  </si>
  <si>
    <t>Account</t>
  </si>
  <si>
    <t>Terms</t>
  </si>
  <si>
    <t>Credit</t>
  </si>
  <si>
    <t>Debit</t>
  </si>
  <si>
    <t>2/10, n/60</t>
  </si>
  <si>
    <t>n/10 EOM</t>
  </si>
  <si>
    <t>Cash Receipts Journal</t>
  </si>
  <si>
    <t>Sales</t>
  </si>
  <si>
    <t>COGS</t>
  </si>
  <si>
    <t>Cash</t>
  </si>
  <si>
    <t>Discount</t>
  </si>
  <si>
    <t>Recv.</t>
  </si>
  <si>
    <t>Account Cr.</t>
  </si>
  <si>
    <t>Explanation</t>
  </si>
  <si>
    <t>Inv. Credit</t>
  </si>
  <si>
    <t>Office Supplies</t>
  </si>
  <si>
    <t>Cash Disbursements Journal</t>
  </si>
  <si>
    <t>Accts.</t>
  </si>
  <si>
    <t>Check</t>
  </si>
  <si>
    <t>Inventory</t>
  </si>
  <si>
    <t>Pay.</t>
  </si>
  <si>
    <t>Payee</t>
  </si>
  <si>
    <t>Debited</t>
  </si>
  <si>
    <t>Sales Salaries Exp.</t>
  </si>
  <si>
    <t>Utilities Expense</t>
  </si>
  <si>
    <t>General Journal</t>
  </si>
  <si>
    <t>Description</t>
  </si>
  <si>
    <t xml:space="preserve">  Inventory</t>
  </si>
  <si>
    <t>Sales Returns and Allowances</t>
  </si>
  <si>
    <t xml:space="preserve">  Office Supplies</t>
  </si>
  <si>
    <t>General Ledger</t>
  </si>
  <si>
    <t>Account No.</t>
  </si>
  <si>
    <t>Item</t>
  </si>
  <si>
    <t>no.</t>
  </si>
  <si>
    <t>Balance</t>
  </si>
  <si>
    <t>CRJ</t>
  </si>
  <si>
    <t>CDJ</t>
  </si>
  <si>
    <t>Accounts Receivable</t>
  </si>
  <si>
    <t>SJ</t>
  </si>
  <si>
    <t>Merchandise Inventory</t>
  </si>
  <si>
    <t>PJ</t>
  </si>
  <si>
    <t>Store Supplies</t>
  </si>
  <si>
    <t>Store Equipment</t>
  </si>
  <si>
    <t>Accounts Payable</t>
  </si>
  <si>
    <t>Sales Discounts</t>
  </si>
  <si>
    <t>Cost of Goods Sold</t>
  </si>
  <si>
    <t>Sales Salaries Expense</t>
  </si>
  <si>
    <t>Accounts Receivable Ledger</t>
  </si>
  <si>
    <t>Accounts Payable Ledger</t>
  </si>
  <si>
    <t>Trial Balance</t>
  </si>
  <si>
    <t>Accounts receivable</t>
  </si>
  <si>
    <t>Merchandise inventory</t>
  </si>
  <si>
    <t>Office supplies</t>
  </si>
  <si>
    <t>Store supplies</t>
  </si>
  <si>
    <t>Store equipment</t>
  </si>
  <si>
    <t>Accounts payable</t>
  </si>
  <si>
    <t>Sales returns and allowances</t>
  </si>
  <si>
    <t>Sales discounts</t>
  </si>
  <si>
    <t>Cost of goods sold</t>
  </si>
  <si>
    <t>Sales salaries expense</t>
  </si>
  <si>
    <t>Utilities expense</t>
  </si>
  <si>
    <t>Schedule of Accounts Receivable</t>
  </si>
  <si>
    <t>Total accounts receivable</t>
  </si>
  <si>
    <t>Schedule of Accounts Payable</t>
  </si>
  <si>
    <t>Total accounts payable</t>
  </si>
  <si>
    <t>Inv. No.</t>
  </si>
  <si>
    <t>Name</t>
  </si>
  <si>
    <t>or Date</t>
  </si>
  <si>
    <t>Amount</t>
  </si>
  <si>
    <t>2/10, n/30</t>
  </si>
  <si>
    <t>Received credit memo on returned merch.</t>
  </si>
  <si>
    <t>Issued credit memo on returned merch.</t>
  </si>
  <si>
    <t>Received payment less discount</t>
  </si>
  <si>
    <t>Paid invoice less discount</t>
  </si>
  <si>
    <t>Received payment less discount and return</t>
  </si>
  <si>
    <t>Issued check to owner for personal use</t>
  </si>
  <si>
    <t>Check issued for sales salaries</t>
  </si>
  <si>
    <t>Sales Cr.</t>
  </si>
  <si>
    <t>Payroll</t>
  </si>
  <si>
    <t xml:space="preserve">  Office Equipment</t>
  </si>
  <si>
    <t>Office Equipment</t>
  </si>
  <si>
    <t>Office equipment</t>
  </si>
  <si>
    <t>Problem 07C</t>
  </si>
  <si>
    <t>COLO COMPANY</t>
  </si>
  <si>
    <t>AR Debit</t>
  </si>
  <si>
    <t xml:space="preserve">Sales </t>
  </si>
  <si>
    <t>May 2</t>
  </si>
  <si>
    <t>Hensel Company</t>
  </si>
  <si>
    <t>Lee Services</t>
  </si>
  <si>
    <t>Crane Corp.</t>
  </si>
  <si>
    <t>May 4</t>
  </si>
  <si>
    <t>Store Supp./Gear Supp.</t>
  </si>
  <si>
    <t>5/4</t>
  </si>
  <si>
    <t>n/10, EOM</t>
  </si>
  <si>
    <t>Off. Equip./Gear Supp.</t>
  </si>
  <si>
    <t>5/10</t>
  </si>
  <si>
    <t>Garcia, Inc.</t>
  </si>
  <si>
    <t>n/30, n/30</t>
  </si>
  <si>
    <t>Fink Corp.</t>
  </si>
  <si>
    <t>5/14</t>
  </si>
  <si>
    <t>5/24</t>
  </si>
  <si>
    <t>Peyton Products</t>
  </si>
  <si>
    <t>5/23</t>
  </si>
  <si>
    <t>May 5</t>
  </si>
  <si>
    <t>Knox, Inc.</t>
  </si>
  <si>
    <t>Sale of April 28</t>
  </si>
  <si>
    <t>Sold store supplies</t>
  </si>
  <si>
    <t>Sale of May 2</t>
  </si>
  <si>
    <t xml:space="preserve">Cash sales, </t>
  </si>
  <si>
    <t xml:space="preserve">  May 1-15</t>
  </si>
  <si>
    <t>Sale of May 22</t>
  </si>
  <si>
    <t xml:space="preserve">Cash Sales, </t>
  </si>
  <si>
    <t xml:space="preserve">  May 16-31</t>
  </si>
  <si>
    <t>May 1</t>
  </si>
  <si>
    <t>S&amp;P Mgmt. Co.</t>
  </si>
  <si>
    <t xml:space="preserve">Rent Exp., Selling </t>
  </si>
  <si>
    <t xml:space="preserve">Rent Exp., Office </t>
  </si>
  <si>
    <t>Office Salaries Exp.</t>
  </si>
  <si>
    <t>Perennial Power</t>
  </si>
  <si>
    <t>Utilities Exp.</t>
  </si>
  <si>
    <t>Jenny Colo</t>
  </si>
  <si>
    <t>J. Colo, Withdrawals</t>
  </si>
  <si>
    <t xml:space="preserve">  Accounts Receivable-Knox, Inc.</t>
  </si>
  <si>
    <t>Accounts Payable-Peyton Products</t>
  </si>
  <si>
    <t>Accounts Payable-Gear Supply Co.</t>
  </si>
  <si>
    <t>Adjusting entries</t>
  </si>
  <si>
    <t>May 31</t>
  </si>
  <si>
    <t>Insurance Expense</t>
  </si>
  <si>
    <t xml:space="preserve">  Prepaid Insurance</t>
  </si>
  <si>
    <t>Store Supplies Expense</t>
  </si>
  <si>
    <t xml:space="preserve">  Store Supplies</t>
  </si>
  <si>
    <t>Office Supplies Expense</t>
  </si>
  <si>
    <t>Depreciation Expense, Store Equip.</t>
  </si>
  <si>
    <t xml:space="preserve">  Accumulated Depr., Store Equip.</t>
  </si>
  <si>
    <t>Depreciation Expense, Office Equip.</t>
  </si>
  <si>
    <t xml:space="preserve">  Accumulated Depr., Office Equip.</t>
  </si>
  <si>
    <t>Closing entries</t>
  </si>
  <si>
    <t>Income Summary</t>
  </si>
  <si>
    <t xml:space="preserve">  Sales Discounts</t>
  </si>
  <si>
    <t xml:space="preserve">  Sales Returns and Allowances</t>
  </si>
  <si>
    <t xml:space="preserve">  Cost of Goods Sold</t>
  </si>
  <si>
    <t xml:space="preserve">  Depr. Expense, Office Equipment</t>
  </si>
  <si>
    <t xml:space="preserve">  Depr. Expense, Store Equipment</t>
  </si>
  <si>
    <t xml:space="preserve">  Office Salaries Expense</t>
  </si>
  <si>
    <t xml:space="preserve">  Sales Salaries Expense</t>
  </si>
  <si>
    <t xml:space="preserve">  Insurance Expense</t>
  </si>
  <si>
    <t xml:space="preserve">  Rent Expense, Office Space</t>
  </si>
  <si>
    <t xml:space="preserve">  Rent Expense, Selling Space</t>
  </si>
  <si>
    <t xml:space="preserve">  Office Supplies Expense</t>
  </si>
  <si>
    <t xml:space="preserve">  Store Supplies Expense</t>
  </si>
  <si>
    <t xml:space="preserve">  Utilities Expense</t>
  </si>
  <si>
    <t xml:space="preserve">  Income Summary</t>
  </si>
  <si>
    <t xml:space="preserve">  J. Colo, Capital</t>
  </si>
  <si>
    <t>J. Colo, Capital</t>
  </si>
  <si>
    <t xml:space="preserve">  J. Colo, Withdrawals</t>
  </si>
  <si>
    <t>Apr. 30</t>
  </si>
  <si>
    <t>JG65</t>
  </si>
  <si>
    <t>GJ66</t>
  </si>
  <si>
    <t>GJ70</t>
  </si>
  <si>
    <t>PJ78</t>
  </si>
  <si>
    <t>CR82</t>
  </si>
  <si>
    <t>PJ82</t>
  </si>
  <si>
    <t>GJ69</t>
  </si>
  <si>
    <t>Prepaid Insurance</t>
  </si>
  <si>
    <t>GJ68</t>
  </si>
  <si>
    <t>May 10</t>
  </si>
  <si>
    <t>PJ79</t>
  </si>
  <si>
    <t>GJ67</t>
  </si>
  <si>
    <t>Accumulated Depreciation, Office Equipment</t>
  </si>
  <si>
    <t>GJ72</t>
  </si>
  <si>
    <t>Accumulated Depreciation, Store Equipment</t>
  </si>
  <si>
    <t>GJ71</t>
  </si>
  <si>
    <t>May 3</t>
  </si>
  <si>
    <t>Jenny Colo, Capital</t>
  </si>
  <si>
    <t>GJ75</t>
  </si>
  <si>
    <t>GJ76</t>
  </si>
  <si>
    <t>Jenny Colo, Withdrawals</t>
  </si>
  <si>
    <t>May 29</t>
  </si>
  <si>
    <t>CD82</t>
  </si>
  <si>
    <t>GJ74</t>
  </si>
  <si>
    <t>Sales Returns &amp; Allowances</t>
  </si>
  <si>
    <t>GJ65</t>
  </si>
  <si>
    <t>GJ73</t>
  </si>
  <si>
    <t>S2</t>
  </si>
  <si>
    <t>R2</t>
  </si>
  <si>
    <t>G3</t>
  </si>
  <si>
    <t>Depreciation Expense, Ofc. Equipment</t>
  </si>
  <si>
    <t>Depreciation Expense, Store Equipment</t>
  </si>
  <si>
    <t>Office Salaries Expense</t>
  </si>
  <si>
    <t>May 15</t>
  </si>
  <si>
    <t>CD78</t>
  </si>
  <si>
    <t>CD83</t>
  </si>
  <si>
    <t>Rent Expense, Office Space</t>
  </si>
  <si>
    <t>CD76</t>
  </si>
  <si>
    <t>Rent Expense, Selling Space</t>
  </si>
  <si>
    <t>May 26</t>
  </si>
  <si>
    <t>CD81</t>
  </si>
  <si>
    <t>SJ86</t>
  </si>
  <si>
    <t>SJ83</t>
  </si>
  <si>
    <t>CR83</t>
  </si>
  <si>
    <t>SJ84</t>
  </si>
  <si>
    <t>Apr. 28</t>
  </si>
  <si>
    <t>CR81</t>
  </si>
  <si>
    <t>May 22</t>
  </si>
  <si>
    <t>SJ85</t>
  </si>
  <si>
    <t>CR85</t>
  </si>
  <si>
    <t>May 17</t>
  </si>
  <si>
    <t>PJ81</t>
  </si>
  <si>
    <t>CD80</t>
  </si>
  <si>
    <t>May 11</t>
  </si>
  <si>
    <t>PJ80</t>
  </si>
  <si>
    <t>CD79</t>
  </si>
  <si>
    <t>Apr. 29</t>
  </si>
  <si>
    <t>JG66</t>
  </si>
  <si>
    <t>CD77</t>
  </si>
  <si>
    <t>PJ83</t>
  </si>
  <si>
    <t>Gear Supply Co.</t>
  </si>
  <si>
    <t>Work Sheet</t>
  </si>
  <si>
    <t>For Month Ended May 31, 2005</t>
  </si>
  <si>
    <t>Balance Sheet</t>
  </si>
  <si>
    <t>Unadjusted</t>
  </si>
  <si>
    <t>Adjusted</t>
  </si>
  <si>
    <t>Income</t>
  </si>
  <si>
    <t>&amp; Statement</t>
  </si>
  <si>
    <t>Adjustments</t>
  </si>
  <si>
    <t>Statement</t>
  </si>
  <si>
    <t>of Owner's Equity</t>
  </si>
  <si>
    <t>Prepaid insurance</t>
  </si>
  <si>
    <t>Accum. depr., office equip.</t>
  </si>
  <si>
    <t>Accum. depr., store equip.</t>
  </si>
  <si>
    <t>Depr. expense, office equip.</t>
  </si>
  <si>
    <t>Depr. expense, store equip.</t>
  </si>
  <si>
    <t>Office salaries expense</t>
  </si>
  <si>
    <t>Insurance expense</t>
  </si>
  <si>
    <t>Rent exp., office space</t>
  </si>
  <si>
    <t>Rent exp., selling space</t>
  </si>
  <si>
    <t>Office supplies expense</t>
  </si>
  <si>
    <t>Store supplies expense</t>
  </si>
  <si>
    <t>Net income</t>
  </si>
  <si>
    <t>Income Statement</t>
  </si>
  <si>
    <t>Revenue:</t>
  </si>
  <si>
    <t xml:space="preserve">  Sales</t>
  </si>
  <si>
    <t xml:space="preserve">  Less: Sales discounts</t>
  </si>
  <si>
    <t xml:space="preserve">           Sales returns and allowances</t>
  </si>
  <si>
    <t xml:space="preserve">  Net sales</t>
  </si>
  <si>
    <t xml:space="preserve">  Less: Cost of goods sold</t>
  </si>
  <si>
    <t>Gross profit on sales</t>
  </si>
  <si>
    <t>Operating expenses:</t>
  </si>
  <si>
    <t xml:space="preserve">  Selling expenses:</t>
  </si>
  <si>
    <t xml:space="preserve">    Depreciation expense, store equipment</t>
  </si>
  <si>
    <t xml:space="preserve">    Sales salaries expense</t>
  </si>
  <si>
    <t xml:space="preserve">    Rent expense, selling space</t>
  </si>
  <si>
    <t xml:space="preserve">    Store supplies expense</t>
  </si>
  <si>
    <t xml:space="preserve">    Total selling expenses</t>
  </si>
  <si>
    <t xml:space="preserve">  General and administrative expenses:</t>
  </si>
  <si>
    <t xml:space="preserve">    Depreciation expense, office equipment</t>
  </si>
  <si>
    <t xml:space="preserve">    Office salaries expense</t>
  </si>
  <si>
    <t xml:space="preserve">    Insurance expense</t>
  </si>
  <si>
    <t xml:space="preserve">    Rent expense, office space</t>
  </si>
  <si>
    <t xml:space="preserve">    Office supplies expense</t>
  </si>
  <si>
    <t xml:space="preserve">    Utilities expense</t>
  </si>
  <si>
    <t xml:space="preserve">    Total general and administrative expenses</t>
  </si>
  <si>
    <t xml:space="preserve">  Total operating expenses</t>
  </si>
  <si>
    <t>Statement of Owner's Equity</t>
  </si>
  <si>
    <t>Jenny Colo, Capital, April 30, 2005</t>
  </si>
  <si>
    <t>Plus:  Net income</t>
  </si>
  <si>
    <t xml:space="preserve">         Total</t>
  </si>
  <si>
    <t>Less: Withdrawals by owner</t>
  </si>
  <si>
    <t>Jenny Colo, Capital, May 31, 2005</t>
  </si>
  <si>
    <t>Assets</t>
  </si>
  <si>
    <t>Current assets:</t>
  </si>
  <si>
    <t xml:space="preserve">  Cash</t>
  </si>
  <si>
    <t xml:space="preserve">  Accounts receivable</t>
  </si>
  <si>
    <t xml:space="preserve">  Merchandise inventory</t>
  </si>
  <si>
    <t xml:space="preserve">  Office supplies</t>
  </si>
  <si>
    <t xml:space="preserve">  Store supplies</t>
  </si>
  <si>
    <t xml:space="preserve">  Prepaid insurance</t>
  </si>
  <si>
    <t xml:space="preserve">  Total current assets</t>
  </si>
  <si>
    <t>Plant assets:</t>
  </si>
  <si>
    <t xml:space="preserve">  Office equipment</t>
  </si>
  <si>
    <t xml:space="preserve">    Less accumulated depreciation</t>
  </si>
  <si>
    <t xml:space="preserve">  Store equipment</t>
  </si>
  <si>
    <t xml:space="preserve">  Total plant assets</t>
  </si>
  <si>
    <t>Total assets</t>
  </si>
  <si>
    <t>Liabilities</t>
  </si>
  <si>
    <t>Current liabilities:</t>
  </si>
  <si>
    <t xml:space="preserve">  Accounts payable</t>
  </si>
  <si>
    <t>Owner's Equity</t>
  </si>
  <si>
    <t>Total liabilities and equity</t>
  </si>
  <si>
    <t>Post-Closing Trial Balance</t>
  </si>
  <si>
    <t>Accum. depr., office equipment</t>
  </si>
  <si>
    <t>Accum. depr., store equipment</t>
  </si>
  <si>
    <t>Given Data P07C:</t>
  </si>
  <si>
    <t>May1</t>
  </si>
  <si>
    <t>Paid rent (80% selling space, 20% office space)</t>
  </si>
  <si>
    <t>S&amp;P Management Co.</t>
  </si>
  <si>
    <t>Sold merchandise on credit (cost $4,100)</t>
  </si>
  <si>
    <t>Total selling price (gross)</t>
  </si>
  <si>
    <t>Purchased merchandise on credit</t>
  </si>
  <si>
    <t>Purchased store supplies on credit</t>
  </si>
  <si>
    <t>Purchased office supplies on credit</t>
  </si>
  <si>
    <t>?</t>
  </si>
  <si>
    <t>Paid inv. less 2 % discount and May 3 return</t>
  </si>
  <si>
    <t>Sold store supplies for cash at cost</t>
  </si>
  <si>
    <t>Purchased office equipment on credit</t>
  </si>
  <si>
    <t>Check issued for office salaries</t>
  </si>
  <si>
    <t>Cash sales for first half of month (cost $38,200)</t>
  </si>
  <si>
    <t>Sold merchandise on credit (cost $1,890)</t>
  </si>
  <si>
    <t>May 14</t>
  </si>
  <si>
    <t>Sold merchandise on credit (cost $4,990)</t>
  </si>
  <si>
    <t>May 23</t>
  </si>
  <si>
    <t>Sold merchandise on credit (cost $8,230)</t>
  </si>
  <si>
    <t>Paid April electric bill</t>
  </si>
  <si>
    <t>Cash sales for second half of month (cost $42,500)</t>
  </si>
  <si>
    <t>Additional information:</t>
  </si>
  <si>
    <t>a. Expired insurance</t>
  </si>
  <si>
    <t>b. Ending store supplies inventory</t>
  </si>
  <si>
    <t>c. Ending office supplies inventory</t>
  </si>
  <si>
    <t>d. Estimated depreciation of store equipment</t>
  </si>
  <si>
    <t>e. Estimated depreciation of office equipment</t>
  </si>
  <si>
    <t xml:space="preserve"> </t>
  </si>
  <si>
    <t>Invoice Number</t>
  </si>
  <si>
    <t>PR</t>
  </si>
  <si>
    <t xml:space="preserve"> Accounts Receivable Dr.          Sales Cr.</t>
  </si>
  <si>
    <t>Cost of Goods Sold Dr.      Inventory Cr.</t>
  </si>
  <si>
    <t>Account Credited</t>
  </si>
  <si>
    <t>Cash Dr.</t>
  </si>
  <si>
    <t>Sales Discounted Dr.</t>
  </si>
  <si>
    <t>Accounts Receivable Cr.</t>
  </si>
  <si>
    <t>Other Accounts Cr.</t>
  </si>
  <si>
    <t>Cost of Goods Sold Dr. Inventory Cr.</t>
  </si>
  <si>
    <t>Purchase Journal</t>
  </si>
  <si>
    <t>Date of Service</t>
  </si>
  <si>
    <t>Accounts Payable Cr.</t>
  </si>
  <si>
    <t>Inventory Dr.</t>
  </si>
  <si>
    <t>Office Supplies Dr.</t>
  </si>
  <si>
    <t>Other Accounts Dr.</t>
  </si>
  <si>
    <t>Cash Disbursement Journal</t>
  </si>
  <si>
    <t>Ck.           No.</t>
  </si>
  <si>
    <t>Cash        Cr.</t>
  </si>
  <si>
    <t>Inventory Cr.</t>
  </si>
  <si>
    <t>Accounts Payable Dr.</t>
  </si>
  <si>
    <t>Gwen Smith</t>
  </si>
  <si>
    <t>Acc 325</t>
  </si>
  <si>
    <t>synthesize special journals, a trial balance, financial statements, and a post-closing trial balance.</t>
  </si>
  <si>
    <t>Entry #</t>
  </si>
  <si>
    <t>2005 Date</t>
  </si>
  <si>
    <r>
      <t>1.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Read through all of the directions and the transactions</t>
    </r>
  </si>
  <si>
    <r>
      <t>3.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Journalize the transactions</t>
    </r>
  </si>
  <si>
    <r>
      <t>4.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Post the journal entries to the ledgers</t>
    </r>
  </si>
  <si>
    <r>
      <t>5.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Using the worksheet, prepare an unadjusted trial balance</t>
    </r>
  </si>
  <si>
    <r>
      <t>6.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Using the worksheet, make the five adjustments</t>
    </r>
  </si>
  <si>
    <r>
      <t>7.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Using the worksheet, prepare the income statement and balance sheet/statement of owner’s equity section</t>
    </r>
  </si>
  <si>
    <r>
      <t>8.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Journalize the adjustments</t>
    </r>
  </si>
  <si>
    <r>
      <t>9.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Post the adjustments to the general ledger</t>
    </r>
  </si>
  <si>
    <r>
      <t>10.</t>
    </r>
    <r>
      <rPr>
        <sz val="7"/>
        <color indexed="63"/>
        <rFont val="Times New Roman"/>
        <family val="1"/>
      </rPr>
      <t xml:space="preserve">              </t>
    </r>
    <r>
      <rPr>
        <sz val="12"/>
        <color indexed="63"/>
        <rFont val="Tahoma"/>
        <family val="2"/>
      </rPr>
      <t>Prepare the financial statements</t>
    </r>
  </si>
  <si>
    <r>
      <t>11.</t>
    </r>
    <r>
      <rPr>
        <sz val="7"/>
        <color indexed="63"/>
        <rFont val="Times New Roman"/>
        <family val="1"/>
      </rPr>
      <t xml:space="preserve">              </t>
    </r>
    <r>
      <rPr>
        <sz val="12"/>
        <color indexed="63"/>
        <rFont val="Tahoma"/>
        <family val="2"/>
      </rPr>
      <t>Close the revenue, expense, and temporary accounts</t>
    </r>
  </si>
  <si>
    <r>
      <t>12.</t>
    </r>
    <r>
      <rPr>
        <sz val="7"/>
        <color indexed="63"/>
        <rFont val="Times New Roman"/>
        <family val="1"/>
      </rPr>
      <t xml:space="preserve">              </t>
    </r>
    <r>
      <rPr>
        <sz val="12"/>
        <color indexed="63"/>
        <rFont val="Tahoma"/>
        <family val="2"/>
      </rPr>
      <t>Prepare a post-closing trial balance</t>
    </r>
  </si>
  <si>
    <r>
      <t>13.</t>
    </r>
    <r>
      <rPr>
        <sz val="7"/>
        <color indexed="63"/>
        <rFont val="Times New Roman"/>
        <family val="1"/>
      </rPr>
      <t xml:space="preserve">              </t>
    </r>
    <r>
      <rPr>
        <sz val="12"/>
        <color indexed="63"/>
        <rFont val="Tahoma"/>
        <family val="2"/>
      </rPr>
      <t>Prepare the schedule of accounts receivable and schedule of accounts payable</t>
    </r>
  </si>
  <si>
    <r>
      <t>2.</t>
    </r>
    <r>
      <rPr>
        <sz val="7"/>
        <color indexed="63"/>
        <rFont val="Times New Roman"/>
        <family val="1"/>
      </rPr>
      <t xml:space="preserve">                  </t>
    </r>
    <r>
      <rPr>
        <sz val="12"/>
        <color indexed="63"/>
        <rFont val="Tahoma"/>
        <family val="2"/>
      </rPr>
      <t>Fill in the April 30 balances that were provided in Week 7 see below</t>
    </r>
  </si>
  <si>
    <t>Here are the general ledger account balances for the month ended April 30.</t>
  </si>
  <si>
    <r>
      <t xml:space="preserve">Post these balances to your general ledger before you start the posting transactions for the Month of May. </t>
    </r>
    <r>
      <rPr>
        <b/>
        <sz val="12"/>
        <color indexed="10"/>
        <rFont val="Tahoma"/>
        <family val="2"/>
      </rPr>
      <t>Remember that some will be credit balances.</t>
    </r>
  </si>
  <si>
    <t>Account Number</t>
  </si>
  <si>
    <t>Account Name</t>
  </si>
  <si>
    <t>April 30 Balance</t>
  </si>
  <si>
    <t>***Accumulated Depreciation—Office Equipment</t>
  </si>
  <si>
    <t>***Accumulated Depreciation—Store Equipment</t>
  </si>
  <si>
    <t>Assets Balance</t>
  </si>
  <si>
    <t>Liabilities and Owner’s Equity Balances</t>
  </si>
  <si>
    <t>***Reminder that Accumulated Depreciation is on the Asset side of the balance sheet even though they are credit balances.</t>
  </si>
  <si>
    <t>Additional Information:</t>
  </si>
  <si>
    <r>
      <t xml:space="preserve">            </t>
    </r>
    <r>
      <rPr>
        <sz val="12"/>
        <color indexed="63"/>
        <rFont val="Tahoma"/>
        <family val="2"/>
      </rPr>
      <t>Knox, Inc.                    4,725</t>
    </r>
  </si>
  <si>
    <t>            Peyton Products           7,098</t>
  </si>
  <si>
    <t>Assume all discounts taken on accounts payable invoices are 2%.</t>
  </si>
  <si>
    <t>Assume all discounts taken on accounts receivable payments is 2%.</t>
  </si>
  <si>
    <r>
      <t>Another hint: If you are out of balance and cannot find your error, check for a transposition first. If the number that you are out of balance is divisible evenly by 9, then it is a transposition. Example: </t>
    </r>
    <r>
      <rPr>
        <sz val="12"/>
        <color indexed="63"/>
        <rFont val="Tahoma"/>
        <family val="2"/>
      </rPr>
      <t>Asset balance is 315,831 and the Liabilities and Owner’s Equity balance is 315,813 – you have a difference of </t>
    </r>
    <r>
      <rPr>
        <b/>
        <sz val="12"/>
        <color indexed="63"/>
        <rFont val="Tahoma"/>
        <family val="2"/>
      </rPr>
      <t xml:space="preserve">18. </t>
    </r>
    <r>
      <rPr>
        <sz val="12"/>
        <color indexed="63"/>
        <rFont val="Tahoma"/>
        <family val="2"/>
      </rPr>
      <t>18 divided by 9 = 2, which means that you transposed a number somewhere in your addition or substraction.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</si>
</sst>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m\ d\,\ yyyy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mmm\ d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0_)"/>
    <numFmt numFmtId="174" formatCode="#,##0.0_);\(#,##0.0\)"/>
    <numFmt numFmtId="175" formatCode="#,##0.000_);\(#,##0.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ahoma"/>
      <family val="2"/>
    </font>
    <font>
      <sz val="12"/>
      <color indexed="63"/>
      <name val="Arial"/>
      <family val="2"/>
    </font>
    <font>
      <i/>
      <sz val="14"/>
      <color indexed="8"/>
      <name val="Times-Italic"/>
      <family val="0"/>
    </font>
    <font>
      <sz val="14"/>
      <color indexed="8"/>
      <name val="GillSans-ExtraBold"/>
      <family val="0"/>
    </font>
    <font>
      <sz val="14"/>
      <color indexed="8"/>
      <name val="Times-Roman"/>
      <family val="0"/>
    </font>
    <font>
      <sz val="14"/>
      <color indexed="14"/>
      <name val="GillSans-ExtraBold"/>
      <family val="0"/>
    </font>
    <font>
      <sz val="14"/>
      <color indexed="14"/>
      <name val="GillSans"/>
      <family val="0"/>
    </font>
    <font>
      <sz val="14"/>
      <color indexed="8"/>
      <name val="Times New Roman"/>
      <family val="0"/>
    </font>
    <font>
      <sz val="14"/>
      <color indexed="17"/>
      <name val="Times-Roman"/>
      <family val="0"/>
    </font>
    <font>
      <sz val="14"/>
      <color indexed="17"/>
      <name val="MathematicalPi-Three"/>
      <family val="0"/>
    </font>
    <font>
      <sz val="18"/>
      <color indexed="17"/>
      <name val="Times-Roman"/>
      <family val="0"/>
    </font>
    <font>
      <i/>
      <sz val="14"/>
      <color indexed="17"/>
      <name val="Times-Italic"/>
      <family val="0"/>
    </font>
    <font>
      <sz val="14"/>
      <color indexed="8"/>
      <name val="MathematicalPi-Three"/>
      <family val="0"/>
    </font>
    <font>
      <sz val="7"/>
      <color indexed="63"/>
      <name val="Times New Roman"/>
      <family val="1"/>
    </font>
    <font>
      <b/>
      <sz val="12"/>
      <color indexed="63"/>
      <name val="Tahoma"/>
      <family val="2"/>
    </font>
    <font>
      <b/>
      <sz val="12"/>
      <color indexed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8"/>
      <color indexed="17"/>
      <name val="Verdana"/>
      <family val="2"/>
    </font>
    <font>
      <b/>
      <sz val="12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44"/>
      </top>
      <bottom style="hair">
        <color indexed="4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 style="thin"/>
      <bottom>
        <color indexed="63"/>
      </bottom>
    </border>
    <border>
      <left style="hair">
        <color indexed="44"/>
      </left>
      <right>
        <color indexed="63"/>
      </right>
      <top style="thin"/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</border>
    <border>
      <left style="hair">
        <color indexed="44"/>
      </left>
      <right>
        <color indexed="63"/>
      </right>
      <top style="hair">
        <color indexed="44"/>
      </top>
      <bottom style="hair">
        <color indexed="44"/>
      </bottom>
    </border>
    <border>
      <left style="hair">
        <color indexed="44"/>
      </left>
      <right style="hair">
        <color indexed="44"/>
      </right>
      <top>
        <color indexed="63"/>
      </top>
      <bottom style="thin"/>
    </border>
    <border>
      <left style="hair">
        <color indexed="44"/>
      </left>
      <right>
        <color indexed="63"/>
      </right>
      <top>
        <color indexed="63"/>
      </top>
      <bottom style="thin"/>
    </border>
    <border>
      <left style="hair">
        <color indexed="44"/>
      </left>
      <right style="hair">
        <color indexed="44"/>
      </right>
      <top>
        <color indexed="63"/>
      </top>
      <bottom style="double"/>
    </border>
    <border>
      <left style="hair">
        <color indexed="44"/>
      </left>
      <right>
        <color indexed="63"/>
      </right>
      <top>
        <color indexed="63"/>
      </top>
      <bottom style="double"/>
    </border>
    <border>
      <left style="hair">
        <color indexed="44"/>
      </left>
      <right style="hair">
        <color indexed="4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hair">
        <color indexed="4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>
        <color indexed="44"/>
      </left>
      <right style="hair">
        <color indexed="44"/>
      </right>
      <top>
        <color indexed="63"/>
      </top>
      <bottom style="hair">
        <color indexed="44"/>
      </bottom>
    </border>
    <border>
      <left style="hair">
        <color indexed="44"/>
      </left>
      <right style="hair">
        <color indexed="44"/>
      </right>
      <top style="thin"/>
      <bottom style="double"/>
    </border>
    <border>
      <left style="hair">
        <color indexed="44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>
        <color indexed="44"/>
      </top>
      <bottom>
        <color indexed="63"/>
      </bottom>
    </border>
    <border>
      <left style="hair">
        <color indexed="44"/>
      </left>
      <right style="hair">
        <color indexed="44"/>
      </right>
      <top style="hair">
        <color indexed="44"/>
      </top>
      <bottom>
        <color indexed="63"/>
      </bottom>
    </border>
    <border>
      <left style="hair">
        <color indexed="44"/>
      </left>
      <right>
        <color indexed="63"/>
      </right>
      <top style="hair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 style="hair">
        <color indexed="44"/>
      </bottom>
    </border>
    <border>
      <left>
        <color indexed="63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 style="hair">
        <color indexed="44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hair">
        <color indexed="44"/>
      </top>
      <bottom style="thin"/>
    </border>
    <border>
      <left style="hair">
        <color indexed="44"/>
      </left>
      <right>
        <color indexed="63"/>
      </right>
      <top style="thin"/>
      <bottom style="hair">
        <color indexed="44"/>
      </bottom>
    </border>
    <border>
      <left style="hair">
        <color indexed="44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26"/>
      </left>
      <right style="medium"/>
      <top style="medium"/>
      <bottom style="medium"/>
    </border>
    <border>
      <left style="medium"/>
      <right style="medium"/>
      <top style="thin">
        <color indexed="26"/>
      </top>
      <bottom style="medium"/>
    </border>
    <border>
      <left style="thin">
        <color indexed="26"/>
      </left>
      <right style="medium"/>
      <top style="thin">
        <color indexed="26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 quotePrefix="1">
      <alignment horizontal="left"/>
      <protection/>
    </xf>
    <xf numFmtId="0" fontId="6" fillId="2" borderId="0" xfId="0" applyFont="1" applyFill="1" applyAlignment="1" applyProtection="1">
      <alignment horizontal="centerContinuous"/>
      <protection/>
    </xf>
    <xf numFmtId="0" fontId="7" fillId="2" borderId="0" xfId="0" applyFont="1" applyFill="1" applyAlignment="1">
      <alignment horizontal="centerContinuous"/>
    </xf>
    <xf numFmtId="1" fontId="7" fillId="2" borderId="0" xfId="0" applyNumberFormat="1" applyFont="1" applyFill="1" applyBorder="1" applyAlignment="1">
      <alignment horizontal="centerContinuous"/>
    </xf>
    <xf numFmtId="0" fontId="7" fillId="2" borderId="0" xfId="0" applyFont="1" applyFill="1" applyAlignment="1" applyProtection="1">
      <alignment horizontal="centerContinuous"/>
      <protection/>
    </xf>
    <xf numFmtId="0" fontId="7" fillId="2" borderId="0" xfId="0" applyFont="1" applyFill="1" applyAlignment="1">
      <alignment/>
    </xf>
    <xf numFmtId="0" fontId="7" fillId="2" borderId="0" xfId="0" applyFont="1" applyFill="1" applyAlignment="1" applyProtection="1">
      <alignment horizontal="center"/>
      <protection/>
    </xf>
    <xf numFmtId="1" fontId="7" fillId="2" borderId="0" xfId="0" applyNumberFormat="1" applyFont="1" applyFill="1" applyBorder="1" applyAlignment="1" applyProtection="1">
      <alignment horizontal="centerContinuous"/>
      <protection/>
    </xf>
    <xf numFmtId="0" fontId="7" fillId="2" borderId="1" xfId="0" applyFont="1" applyFill="1" applyBorder="1" applyAlignment="1" applyProtection="1">
      <alignment horizontal="center"/>
      <protection/>
    </xf>
    <xf numFmtId="1" fontId="7" fillId="2" borderId="1" xfId="0" applyNumberFormat="1" applyFont="1" applyFill="1" applyBorder="1" applyAlignment="1" applyProtection="1">
      <alignment horizontal="centerContinuous"/>
      <protection/>
    </xf>
    <xf numFmtId="0" fontId="7" fillId="2" borderId="1" xfId="0" applyFont="1" applyFill="1" applyBorder="1" applyAlignment="1">
      <alignment horizontal="centerContinuous"/>
    </xf>
    <xf numFmtId="0" fontId="7" fillId="2" borderId="0" xfId="0" applyFont="1" applyFill="1" applyAlignment="1" applyProtection="1">
      <alignment horizontal="right"/>
      <protection/>
    </xf>
    <xf numFmtId="0" fontId="7" fillId="2" borderId="0" xfId="0" applyFont="1" applyFill="1" applyAlignment="1" applyProtection="1">
      <alignment horizontal="left"/>
      <protection/>
    </xf>
    <xf numFmtId="37" fontId="7" fillId="3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37" fontId="7" fillId="2" borderId="0" xfId="0" applyNumberFormat="1" applyFont="1" applyFill="1" applyAlignment="1" applyProtection="1">
      <alignment horizontal="left"/>
      <protection/>
    </xf>
    <xf numFmtId="37" fontId="7" fillId="3" borderId="2" xfId="0" applyNumberFormat="1" applyFont="1" applyFill="1" applyBorder="1" applyAlignment="1" applyProtection="1">
      <alignment/>
      <protection/>
    </xf>
    <xf numFmtId="37" fontId="7" fillId="3" borderId="1" xfId="0" applyNumberFormat="1" applyFont="1" applyFill="1" applyBorder="1" applyAlignment="1" applyProtection="1">
      <alignment/>
      <protection/>
    </xf>
    <xf numFmtId="37" fontId="7" fillId="3" borderId="3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 quotePrefix="1">
      <alignment horizontal="center"/>
      <protection/>
    </xf>
    <xf numFmtId="0" fontId="8" fillId="2" borderId="0" xfId="0" applyFont="1" applyFill="1" applyAlignment="1" applyProtection="1">
      <alignment horizontal="left"/>
      <protection/>
    </xf>
    <xf numFmtId="37" fontId="7" fillId="3" borderId="4" xfId="0" applyNumberFormat="1" applyFont="1" applyFill="1" applyBorder="1" applyAlignment="1" applyProtection="1">
      <alignment/>
      <protection/>
    </xf>
    <xf numFmtId="37" fontId="7" fillId="3" borderId="5" xfId="0" applyNumberFormat="1" applyFont="1" applyFill="1" applyBorder="1" applyAlignment="1" applyProtection="1">
      <alignment/>
      <protection/>
    </xf>
    <xf numFmtId="37" fontId="7" fillId="3" borderId="6" xfId="0" applyNumberFormat="1" applyFont="1" applyFill="1" applyBorder="1" applyAlignment="1" applyProtection="1">
      <alignment/>
      <protection/>
    </xf>
    <xf numFmtId="37" fontId="7" fillId="3" borderId="7" xfId="0" applyNumberFormat="1" applyFont="1" applyFill="1" applyBorder="1" applyAlignment="1" applyProtection="1">
      <alignment/>
      <protection/>
    </xf>
    <xf numFmtId="37" fontId="7" fillId="3" borderId="8" xfId="0" applyNumberFormat="1" applyFont="1" applyFill="1" applyBorder="1" applyAlignment="1" applyProtection="1">
      <alignment/>
      <protection/>
    </xf>
    <xf numFmtId="37" fontId="7" fillId="3" borderId="9" xfId="0" applyNumberFormat="1" applyFont="1" applyFill="1" applyBorder="1" applyAlignment="1" applyProtection="1">
      <alignment/>
      <protection/>
    </xf>
    <xf numFmtId="37" fontId="7" fillId="3" borderId="10" xfId="0" applyNumberFormat="1" applyFont="1" applyFill="1" applyBorder="1" applyAlignment="1" applyProtection="1">
      <alignment/>
      <protection/>
    </xf>
    <xf numFmtId="37" fontId="7" fillId="3" borderId="11" xfId="0" applyNumberFormat="1" applyFont="1" applyFill="1" applyBorder="1" applyAlignment="1" applyProtection="1">
      <alignment/>
      <protection/>
    </xf>
    <xf numFmtId="0" fontId="9" fillId="2" borderId="0" xfId="0" applyFont="1" applyFill="1" applyAlignment="1" applyProtection="1">
      <alignment horizontal="centerContinuous"/>
      <protection/>
    </xf>
    <xf numFmtId="0" fontId="8" fillId="2" borderId="0" xfId="0" applyFont="1" applyFill="1" applyAlignment="1">
      <alignment horizontal="centerContinuous"/>
    </xf>
    <xf numFmtId="0" fontId="8" fillId="2" borderId="0" xfId="0" applyFont="1" applyFill="1" applyAlignment="1" applyProtection="1">
      <alignment horizontal="centerContinuous"/>
      <protection/>
    </xf>
    <xf numFmtId="0" fontId="8" fillId="2" borderId="0" xfId="0" applyFont="1" applyFill="1" applyAlignment="1">
      <alignment/>
    </xf>
    <xf numFmtId="0" fontId="8" fillId="2" borderId="0" xfId="0" applyFont="1" applyFill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2" borderId="1" xfId="0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 applyProtection="1">
      <alignment horizontal="left"/>
      <protection/>
    </xf>
    <xf numFmtId="173" fontId="8" fillId="2" borderId="0" xfId="0" applyNumberFormat="1" applyFont="1" applyFill="1" applyAlignment="1" applyProtection="1">
      <alignment horizontal="center"/>
      <protection/>
    </xf>
    <xf numFmtId="37" fontId="8" fillId="3" borderId="0" xfId="0" applyNumberFormat="1" applyFont="1" applyFill="1" applyAlignment="1" applyProtection="1">
      <alignment/>
      <protection/>
    </xf>
    <xf numFmtId="37" fontId="8" fillId="3" borderId="4" xfId="0" applyNumberFormat="1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37" fontId="8" fillId="3" borderId="2" xfId="0" applyNumberFormat="1" applyFont="1" applyFill="1" applyBorder="1" applyAlignment="1" applyProtection="1">
      <alignment/>
      <protection/>
    </xf>
    <xf numFmtId="37" fontId="8" fillId="3" borderId="6" xfId="0" applyNumberFormat="1" applyFont="1" applyFill="1" applyBorder="1" applyAlignment="1" applyProtection="1">
      <alignment/>
      <protection/>
    </xf>
    <xf numFmtId="37" fontId="8" fillId="3" borderId="1" xfId="0" applyNumberFormat="1" applyFont="1" applyFill="1" applyBorder="1" applyAlignment="1" applyProtection="1">
      <alignment/>
      <protection/>
    </xf>
    <xf numFmtId="39" fontId="8" fillId="2" borderId="0" xfId="0" applyNumberFormat="1" applyFont="1" applyFill="1" applyAlignment="1" applyProtection="1">
      <alignment/>
      <protection/>
    </xf>
    <xf numFmtId="37" fontId="8" fillId="3" borderId="3" xfId="0" applyNumberFormat="1" applyFont="1" applyFill="1" applyBorder="1" applyAlignment="1" applyProtection="1">
      <alignment/>
      <protection/>
    </xf>
    <xf numFmtId="37" fontId="8" fillId="3" borderId="10" xfId="0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0" fillId="4" borderId="0" xfId="0" applyFont="1" applyFill="1" applyBorder="1" applyAlignment="1">
      <alignment horizontal="center"/>
    </xf>
    <xf numFmtId="1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37" fontId="8" fillId="3" borderId="5" xfId="0" applyNumberFormat="1" applyFont="1" applyFill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37" fontId="8" fillId="3" borderId="7" xfId="0" applyNumberFormat="1" applyFont="1" applyFill="1" applyBorder="1" applyAlignment="1" applyProtection="1">
      <alignment/>
      <protection/>
    </xf>
    <xf numFmtId="37" fontId="8" fillId="0" borderId="0" xfId="0" applyNumberFormat="1" applyFont="1" applyBorder="1" applyAlignment="1" applyProtection="1">
      <alignment/>
      <protection/>
    </xf>
    <xf numFmtId="37" fontId="8" fillId="3" borderId="11" xfId="0" applyNumberFormat="1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2" borderId="0" xfId="0" applyFont="1" applyFill="1" applyAlignment="1" applyProtection="1">
      <alignment horizontal="centerContinuous"/>
      <protection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 applyProtection="1">
      <alignment horizontal="center"/>
      <protection/>
    </xf>
    <xf numFmtId="37" fontId="0" fillId="2" borderId="0" xfId="0" applyNumberFormat="1" applyFont="1" applyFill="1" applyAlignment="1" applyProtection="1">
      <alignment/>
      <protection/>
    </xf>
    <xf numFmtId="0" fontId="0" fillId="2" borderId="1" xfId="0" applyFont="1" applyFill="1" applyBorder="1" applyAlignment="1" applyProtection="1">
      <alignment horizontal="center"/>
      <protection/>
    </xf>
    <xf numFmtId="37" fontId="0" fillId="2" borderId="1" xfId="0" applyNumberFormat="1" applyFont="1" applyFill="1" applyBorder="1" applyAlignment="1" applyProtection="1">
      <alignment horizontal="center"/>
      <protection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 applyProtection="1">
      <alignment horizontal="right"/>
      <protection/>
    </xf>
    <xf numFmtId="37" fontId="0" fillId="3" borderId="0" xfId="0" applyNumberFormat="1" applyFont="1" applyFill="1" applyAlignment="1" applyProtection="1">
      <alignment/>
      <protection/>
    </xf>
    <xf numFmtId="0" fontId="10" fillId="4" borderId="0" xfId="0" applyFont="1" applyFill="1" applyAlignment="1">
      <alignment horizontal="center"/>
    </xf>
    <xf numFmtId="0" fontId="0" fillId="2" borderId="0" xfId="0" applyFont="1" applyFill="1" applyAlignment="1" applyProtection="1">
      <alignment/>
      <protection/>
    </xf>
    <xf numFmtId="0" fontId="0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 horizontal="left"/>
      <protection/>
    </xf>
    <xf numFmtId="37" fontId="0" fillId="3" borderId="2" xfId="0" applyNumberFormat="1" applyFont="1" applyFill="1" applyBorder="1" applyAlignment="1" applyProtection="1">
      <alignment/>
      <protection/>
    </xf>
    <xf numFmtId="37" fontId="0" fillId="3" borderId="6" xfId="0" applyNumberFormat="1" applyFont="1" applyFill="1" applyBorder="1" applyAlignment="1" applyProtection="1">
      <alignment/>
      <protection/>
    </xf>
    <xf numFmtId="37" fontId="0" fillId="3" borderId="12" xfId="0" applyNumberFormat="1" applyFont="1" applyFill="1" applyBorder="1" applyAlignment="1" applyProtection="1">
      <alignment/>
      <protection/>
    </xf>
    <xf numFmtId="37" fontId="0" fillId="3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37" fontId="0" fillId="3" borderId="13" xfId="0" applyNumberFormat="1" applyFont="1" applyFill="1" applyBorder="1" applyAlignment="1" applyProtection="1">
      <alignment/>
      <protection/>
    </xf>
    <xf numFmtId="37" fontId="0" fillId="3" borderId="14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9" fontId="0" fillId="2" borderId="0" xfId="0" applyNumberFormat="1" applyFont="1" applyFill="1" applyAlignment="1" applyProtection="1">
      <alignment horizontal="centerContinuous"/>
      <protection/>
    </xf>
    <xf numFmtId="39" fontId="0" fillId="2" borderId="0" xfId="0" applyNumberFormat="1" applyFont="1" applyFill="1" applyAlignment="1" applyProtection="1">
      <alignment/>
      <protection/>
    </xf>
    <xf numFmtId="39" fontId="0" fillId="2" borderId="1" xfId="0" applyNumberFormat="1" applyFont="1" applyFill="1" applyBorder="1" applyAlignment="1" applyProtection="1">
      <alignment horizontal="center"/>
      <protection/>
    </xf>
    <xf numFmtId="37" fontId="0" fillId="3" borderId="1" xfId="0" applyNumberFormat="1" applyFont="1" applyFill="1" applyBorder="1" applyAlignment="1" applyProtection="1">
      <alignment/>
      <protection/>
    </xf>
    <xf numFmtId="37" fontId="0" fillId="3" borderId="9" xfId="0" applyNumberFormat="1" applyFont="1" applyFill="1" applyBorder="1" applyAlignment="1" applyProtection="1">
      <alignment/>
      <protection/>
    </xf>
    <xf numFmtId="5" fontId="0" fillId="3" borderId="3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7" fontId="0" fillId="2" borderId="0" xfId="15" applyNumberFormat="1" applyFont="1" applyFill="1" applyAlignment="1">
      <alignment/>
    </xf>
    <xf numFmtId="169" fontId="0" fillId="2" borderId="0" xfId="17" applyNumberFormat="1" applyFont="1" applyFill="1" applyAlignment="1">
      <alignment/>
    </xf>
    <xf numFmtId="167" fontId="0" fillId="2" borderId="0" xfId="15" applyNumberFormat="1" applyFill="1" applyAlignment="1">
      <alignment/>
    </xf>
    <xf numFmtId="6" fontId="0" fillId="2" borderId="0" xfId="17" applyNumberFormat="1" applyFont="1" applyFill="1" applyAlignment="1">
      <alignment/>
    </xf>
    <xf numFmtId="0" fontId="0" fillId="0" borderId="0" xfId="0" applyFont="1" applyBorder="1" applyAlignment="1">
      <alignment/>
    </xf>
    <xf numFmtId="0" fontId="10" fillId="4" borderId="15" xfId="0" applyFont="1" applyFill="1" applyBorder="1" applyAlignment="1">
      <alignment horizontal="center"/>
    </xf>
    <xf numFmtId="37" fontId="7" fillId="2" borderId="1" xfId="0" applyNumberFormat="1" applyFont="1" applyFill="1" applyBorder="1" applyAlignment="1" applyProtection="1">
      <alignment horizontal="center"/>
      <protection/>
    </xf>
    <xf numFmtId="37" fontId="7" fillId="3" borderId="16" xfId="0" applyNumberFormat="1" applyFont="1" applyFill="1" applyBorder="1" applyAlignment="1" applyProtection="1">
      <alignment/>
      <protection/>
    </xf>
    <xf numFmtId="37" fontId="7" fillId="3" borderId="17" xfId="0" applyNumberFormat="1" applyFont="1" applyFill="1" applyBorder="1" applyAlignment="1" applyProtection="1">
      <alignment/>
      <protection/>
    </xf>
    <xf numFmtId="37" fontId="7" fillId="3" borderId="18" xfId="0" applyNumberFormat="1" applyFont="1" applyFill="1" applyBorder="1" applyAlignment="1" applyProtection="1">
      <alignment/>
      <protection/>
    </xf>
    <xf numFmtId="1" fontId="8" fillId="2" borderId="0" xfId="0" applyNumberFormat="1" applyFont="1" applyFill="1" applyBorder="1" applyAlignment="1">
      <alignment horizontal="centerContinuous"/>
    </xf>
    <xf numFmtId="1" fontId="8" fillId="2" borderId="0" xfId="0" applyNumberFormat="1" applyFont="1" applyFill="1" applyBorder="1" applyAlignment="1" applyProtection="1">
      <alignment horizontal="centerContinuous"/>
      <protection/>
    </xf>
    <xf numFmtId="1" fontId="8" fillId="2" borderId="1" xfId="0" applyNumberFormat="1" applyFont="1" applyFill="1" applyBorder="1" applyAlignment="1" applyProtection="1">
      <alignment horizontal="centerContinuous"/>
      <protection/>
    </xf>
    <xf numFmtId="0" fontId="8" fillId="3" borderId="6" xfId="0" applyFont="1" applyFill="1" applyBorder="1" applyAlignment="1">
      <alignment/>
    </xf>
    <xf numFmtId="167" fontId="7" fillId="3" borderId="2" xfId="15" applyNumberFormat="1" applyFont="1" applyFill="1" applyBorder="1" applyAlignment="1" applyProtection="1">
      <alignment/>
      <protection/>
    </xf>
    <xf numFmtId="0" fontId="7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16" fontId="7" fillId="2" borderId="0" xfId="0" applyNumberFormat="1" applyFont="1" applyFill="1" applyAlignment="1" applyProtection="1" quotePrefix="1">
      <alignment horizontal="right"/>
      <protection/>
    </xf>
    <xf numFmtId="1" fontId="7" fillId="2" borderId="0" xfId="15" applyNumberFormat="1" applyFont="1" applyFill="1" applyAlignment="1" applyProtection="1">
      <alignment horizontal="center"/>
      <protection/>
    </xf>
    <xf numFmtId="37" fontId="7" fillId="3" borderId="5" xfId="0" applyNumberFormat="1" applyFont="1" applyFill="1" applyBorder="1" applyAlignment="1" applyProtection="1">
      <alignment horizontal="centerContinuous"/>
      <protection/>
    </xf>
    <xf numFmtId="37" fontId="7" fillId="3" borderId="7" xfId="0" applyNumberFormat="1" applyFont="1" applyFill="1" applyBorder="1" applyAlignment="1" applyProtection="1">
      <alignment horizontal="centerContinuous"/>
      <protection/>
    </xf>
    <xf numFmtId="37" fontId="7" fillId="3" borderId="9" xfId="0" applyNumberFormat="1" applyFont="1" applyFill="1" applyBorder="1" applyAlignment="1" applyProtection="1">
      <alignment horizontal="centerContinuous"/>
      <protection/>
    </xf>
    <xf numFmtId="37" fontId="7" fillId="3" borderId="18" xfId="0" applyNumberFormat="1" applyFont="1" applyFill="1" applyBorder="1" applyAlignment="1" applyProtection="1">
      <alignment horizontal="centerContinuous"/>
      <protection/>
    </xf>
    <xf numFmtId="37" fontId="7" fillId="3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 applyProtection="1" quotePrefix="1">
      <alignment horizontal="right"/>
      <protection/>
    </xf>
    <xf numFmtId="16" fontId="8" fillId="2" borderId="0" xfId="0" applyNumberFormat="1" applyFont="1" applyFill="1" applyAlignment="1" applyProtection="1" quotePrefix="1">
      <alignment horizontal="right"/>
      <protection/>
    </xf>
    <xf numFmtId="0" fontId="8" fillId="3" borderId="5" xfId="0" applyFont="1" applyFill="1" applyBorder="1" applyAlignment="1">
      <alignment/>
    </xf>
    <xf numFmtId="0" fontId="8" fillId="3" borderId="7" xfId="0" applyFont="1" applyFill="1" applyBorder="1" applyAlignment="1">
      <alignment/>
    </xf>
    <xf numFmtId="37" fontId="8" fillId="3" borderId="19" xfId="0" applyNumberFormat="1" applyFont="1" applyFill="1" applyBorder="1" applyAlignment="1" applyProtection="1">
      <alignment/>
      <protection/>
    </xf>
    <xf numFmtId="37" fontId="8" fillId="3" borderId="20" xfId="0" applyNumberFormat="1" applyFont="1" applyFill="1" applyBorder="1" applyAlignment="1" applyProtection="1">
      <alignment/>
      <protection/>
    </xf>
    <xf numFmtId="167" fontId="8" fillId="3" borderId="21" xfId="15" applyNumberFormat="1" applyFont="1" applyFill="1" applyBorder="1" applyAlignment="1">
      <alignment/>
    </xf>
    <xf numFmtId="37" fontId="8" fillId="2" borderId="0" xfId="0" applyNumberFormat="1" applyFont="1" applyFill="1" applyBorder="1" applyAlignment="1" applyProtection="1">
      <alignment/>
      <protection/>
    </xf>
    <xf numFmtId="167" fontId="8" fillId="2" borderId="0" xfId="15" applyNumberFormat="1" applyFont="1" applyFill="1" applyBorder="1" applyAlignment="1">
      <alignment/>
    </xf>
    <xf numFmtId="37" fontId="8" fillId="3" borderId="22" xfId="0" applyNumberFormat="1" applyFont="1" applyFill="1" applyBorder="1" applyAlignment="1" applyProtection="1">
      <alignment/>
      <protection/>
    </xf>
    <xf numFmtId="37" fontId="8" fillId="3" borderId="16" xfId="0" applyNumberFormat="1" applyFont="1" applyFill="1" applyBorder="1" applyAlignment="1" applyProtection="1">
      <alignment/>
      <protection/>
    </xf>
    <xf numFmtId="167" fontId="8" fillId="3" borderId="23" xfId="15" applyNumberFormat="1" applyFont="1" applyFill="1" applyBorder="1" applyAlignment="1">
      <alignment/>
    </xf>
    <xf numFmtId="37" fontId="8" fillId="3" borderId="24" xfId="0" applyNumberFormat="1" applyFont="1" applyFill="1" applyBorder="1" applyAlignment="1" applyProtection="1">
      <alignment/>
      <protection/>
    </xf>
    <xf numFmtId="37" fontId="8" fillId="3" borderId="25" xfId="0" applyNumberFormat="1" applyFont="1" applyFill="1" applyBorder="1" applyAlignment="1" applyProtection="1">
      <alignment/>
      <protection/>
    </xf>
    <xf numFmtId="167" fontId="8" fillId="3" borderId="26" xfId="15" applyNumberFormat="1" applyFont="1" applyFill="1" applyBorder="1" applyAlignment="1">
      <alignment/>
    </xf>
    <xf numFmtId="0" fontId="8" fillId="0" borderId="0" xfId="0" applyFont="1" applyAlignment="1" applyProtection="1">
      <alignment/>
      <protection/>
    </xf>
    <xf numFmtId="37" fontId="8" fillId="3" borderId="0" xfId="0" applyNumberFormat="1" applyFont="1" applyFill="1" applyBorder="1" applyAlignment="1" applyProtection="1">
      <alignment/>
      <protection/>
    </xf>
    <xf numFmtId="0" fontId="8" fillId="2" borderId="0" xfId="0" applyFont="1" applyFill="1" applyAlignment="1">
      <alignment horizontal="center"/>
    </xf>
    <xf numFmtId="167" fontId="8" fillId="3" borderId="2" xfId="15" applyNumberFormat="1" applyFont="1" applyFill="1" applyBorder="1" applyAlignment="1">
      <alignment/>
    </xf>
    <xf numFmtId="0" fontId="8" fillId="3" borderId="8" xfId="0" applyFont="1" applyFill="1" applyBorder="1" applyAlignment="1" applyProtection="1">
      <alignment/>
      <protection/>
    </xf>
    <xf numFmtId="167" fontId="8" fillId="3" borderId="1" xfId="15" applyNumberFormat="1" applyFont="1" applyFill="1" applyBorder="1" applyAlignment="1" applyProtection="1">
      <alignment/>
      <protection/>
    </xf>
    <xf numFmtId="0" fontId="8" fillId="3" borderId="9" xfId="0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 horizontal="centerContinuous"/>
    </xf>
    <xf numFmtId="5" fontId="8" fillId="2" borderId="0" xfId="0" applyNumberFormat="1" applyFont="1" applyFill="1" applyAlignment="1" applyProtection="1">
      <alignment/>
      <protection/>
    </xf>
    <xf numFmtId="37" fontId="8" fillId="2" borderId="0" xfId="0" applyNumberFormat="1" applyFont="1" applyFill="1" applyAlignment="1" applyProtection="1">
      <alignment horizontal="center"/>
      <protection/>
    </xf>
    <xf numFmtId="37" fontId="8" fillId="2" borderId="0" xfId="0" applyNumberFormat="1" applyFont="1" applyFill="1" applyAlignment="1" applyProtection="1">
      <alignment/>
      <protection/>
    </xf>
    <xf numFmtId="37" fontId="8" fillId="2" borderId="1" xfId="0" applyNumberFormat="1" applyFont="1" applyFill="1" applyBorder="1" applyAlignment="1" applyProtection="1">
      <alignment horizontal="center"/>
      <protection/>
    </xf>
    <xf numFmtId="0" fontId="8" fillId="2" borderId="1" xfId="0" applyFont="1" applyFill="1" applyBorder="1" applyAlignment="1">
      <alignment/>
    </xf>
    <xf numFmtId="5" fontId="8" fillId="2" borderId="1" xfId="0" applyNumberFormat="1" applyFont="1" applyFill="1" applyBorder="1" applyAlignment="1" applyProtection="1">
      <alignment horizontal="center"/>
      <protection/>
    </xf>
    <xf numFmtId="5" fontId="8" fillId="2" borderId="1" xfId="0" applyNumberFormat="1" applyFont="1" applyFill="1" applyBorder="1" applyAlignment="1" applyProtection="1">
      <alignment horizontal="right"/>
      <protection/>
    </xf>
    <xf numFmtId="37" fontId="8" fillId="2" borderId="1" xfId="0" applyNumberFormat="1" applyFont="1" applyFill="1" applyBorder="1" applyAlignment="1" applyProtection="1">
      <alignment horizontal="right"/>
      <protection/>
    </xf>
    <xf numFmtId="37" fontId="8" fillId="2" borderId="0" xfId="0" applyNumberFormat="1" applyFont="1" applyFill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0" fontId="8" fillId="2" borderId="0" xfId="0" applyFont="1" applyFill="1" applyBorder="1" applyAlignment="1">
      <alignment/>
    </xf>
    <xf numFmtId="5" fontId="8" fillId="2" borderId="0" xfId="0" applyNumberFormat="1" applyFont="1" applyFill="1" applyBorder="1" applyAlignment="1" applyProtection="1">
      <alignment horizontal="center"/>
      <protection/>
    </xf>
    <xf numFmtId="5" fontId="8" fillId="2" borderId="0" xfId="0" applyNumberFormat="1" applyFont="1" applyFill="1" applyBorder="1" applyAlignment="1" applyProtection="1">
      <alignment horizontal="right"/>
      <protection/>
    </xf>
    <xf numFmtId="37" fontId="8" fillId="2" borderId="0" xfId="0" applyNumberFormat="1" applyFont="1" applyFill="1" applyBorder="1" applyAlignment="1" applyProtection="1">
      <alignment horizontal="right"/>
      <protection/>
    </xf>
    <xf numFmtId="0" fontId="9" fillId="2" borderId="0" xfId="0" applyFont="1" applyFill="1" applyAlignment="1" applyProtection="1">
      <alignment horizontal="right"/>
      <protection/>
    </xf>
    <xf numFmtId="170" fontId="8" fillId="2" borderId="0" xfId="0" applyNumberFormat="1" applyFont="1" applyFill="1" applyAlignment="1" applyProtection="1" quotePrefix="1">
      <alignment horizontal="right"/>
      <protection/>
    </xf>
    <xf numFmtId="37" fontId="9" fillId="2" borderId="0" xfId="0" applyNumberFormat="1" applyFont="1" applyFill="1" applyAlignment="1" applyProtection="1">
      <alignment horizontal="right"/>
      <protection/>
    </xf>
    <xf numFmtId="5" fontId="8" fillId="2" borderId="0" xfId="0" applyNumberFormat="1" applyFont="1" applyFill="1" applyAlignment="1" applyProtection="1">
      <alignment horizontal="left"/>
      <protection/>
    </xf>
    <xf numFmtId="0" fontId="6" fillId="2" borderId="0" xfId="0" applyFont="1" applyFill="1" applyAlignment="1" applyProtection="1">
      <alignment horizontal="left"/>
      <protection/>
    </xf>
    <xf numFmtId="37" fontId="7" fillId="2" borderId="0" xfId="0" applyNumberFormat="1" applyFont="1" applyFill="1" applyAlignment="1" applyProtection="1">
      <alignment horizontal="right"/>
      <protection/>
    </xf>
    <xf numFmtId="37" fontId="7" fillId="2" borderId="0" xfId="0" applyNumberFormat="1" applyFont="1" applyFill="1" applyAlignment="1" applyProtection="1">
      <alignment/>
      <protection/>
    </xf>
    <xf numFmtId="167" fontId="7" fillId="3" borderId="0" xfId="15" applyNumberFormat="1" applyFont="1" applyFill="1" applyAlignment="1">
      <alignment/>
    </xf>
    <xf numFmtId="167" fontId="7" fillId="3" borderId="4" xfId="15" applyNumberFormat="1" applyFont="1" applyFill="1" applyBorder="1" applyAlignment="1">
      <alignment/>
    </xf>
    <xf numFmtId="167" fontId="7" fillId="3" borderId="0" xfId="15" applyNumberFormat="1" applyFont="1" applyFill="1" applyAlignment="1" applyProtection="1">
      <alignment/>
      <protection/>
    </xf>
    <xf numFmtId="167" fontId="7" fillId="3" borderId="6" xfId="15" applyNumberFormat="1" applyFont="1" applyFill="1" applyBorder="1" applyAlignment="1" applyProtection="1">
      <alignment/>
      <protection/>
    </xf>
    <xf numFmtId="167" fontId="7" fillId="3" borderId="12" xfId="15" applyNumberFormat="1" applyFont="1" applyFill="1" applyBorder="1" applyAlignment="1" applyProtection="1">
      <alignment/>
      <protection/>
    </xf>
    <xf numFmtId="167" fontId="7" fillId="2" borderId="0" xfId="15" applyNumberFormat="1" applyFont="1" applyFill="1" applyAlignment="1" applyProtection="1">
      <alignment/>
      <protection/>
    </xf>
    <xf numFmtId="167" fontId="7" fillId="2" borderId="0" xfId="15" applyNumberFormat="1" applyFont="1" applyFill="1" applyAlignment="1" applyProtection="1">
      <alignment horizontal="right"/>
      <protection/>
    </xf>
    <xf numFmtId="37" fontId="7" fillId="2" borderId="0" xfId="0" applyNumberFormat="1" applyFont="1" applyFill="1" applyAlignment="1" applyProtection="1">
      <alignment horizontal="center"/>
      <protection/>
    </xf>
    <xf numFmtId="167" fontId="7" fillId="2" borderId="1" xfId="15" applyNumberFormat="1" applyFont="1" applyFill="1" applyBorder="1" applyAlignment="1" applyProtection="1">
      <alignment horizontal="center"/>
      <protection/>
    </xf>
    <xf numFmtId="167" fontId="7" fillId="3" borderId="4" xfId="15" applyNumberFormat="1" applyFont="1" applyFill="1" applyBorder="1" applyAlignment="1" applyProtection="1">
      <alignment/>
      <protection/>
    </xf>
    <xf numFmtId="37" fontId="7" fillId="3" borderId="2" xfId="15" applyNumberFormat="1" applyFont="1" applyFill="1" applyBorder="1" applyAlignment="1" applyProtection="1">
      <alignment/>
      <protection/>
    </xf>
    <xf numFmtId="0" fontId="7" fillId="3" borderId="2" xfId="0" applyFont="1" applyFill="1" applyBorder="1" applyAlignment="1">
      <alignment/>
    </xf>
    <xf numFmtId="37" fontId="7" fillId="3" borderId="0" xfId="15" applyNumberFormat="1" applyFont="1" applyFill="1" applyAlignment="1" applyProtection="1">
      <alignment/>
      <protection/>
    </xf>
    <xf numFmtId="37" fontId="7" fillId="2" borderId="0" xfId="15" applyNumberFormat="1" applyFont="1" applyFill="1" applyAlignment="1" applyProtection="1">
      <alignment/>
      <protection/>
    </xf>
    <xf numFmtId="167" fontId="7" fillId="3" borderId="13" xfId="15" applyNumberFormat="1" applyFont="1" applyFill="1" applyBorder="1" applyAlignment="1" applyProtection="1">
      <alignment/>
      <protection/>
    </xf>
    <xf numFmtId="167" fontId="7" fillId="3" borderId="14" xfId="15" applyNumberFormat="1" applyFont="1" applyFill="1" applyBorder="1" applyAlignment="1" applyProtection="1">
      <alignment/>
      <protection/>
    </xf>
    <xf numFmtId="167" fontId="7" fillId="2" borderId="0" xfId="15" applyNumberFormat="1" applyFont="1" applyFill="1" applyBorder="1" applyAlignment="1" applyProtection="1">
      <alignment horizontal="center"/>
      <protection/>
    </xf>
    <xf numFmtId="167" fontId="7" fillId="2" borderId="0" xfId="15" applyNumberFormat="1" applyFont="1" applyFill="1" applyAlignment="1">
      <alignment/>
    </xf>
    <xf numFmtId="167" fontId="7" fillId="2" borderId="0" xfId="15" applyNumberFormat="1" applyFont="1" applyFill="1" applyBorder="1" applyAlignment="1" applyProtection="1">
      <alignment/>
      <protection/>
    </xf>
    <xf numFmtId="0" fontId="0" fillId="2" borderId="0" xfId="0" applyFont="1" applyFill="1" applyAlignment="1" applyProtection="1" quotePrefix="1">
      <alignment horizontal="right"/>
      <protection/>
    </xf>
    <xf numFmtId="16" fontId="0" fillId="2" borderId="0" xfId="0" applyNumberFormat="1" applyFont="1" applyFill="1" applyAlignment="1" applyProtection="1" quotePrefix="1">
      <alignment horizontal="right"/>
      <protection/>
    </xf>
    <xf numFmtId="37" fontId="7" fillId="2" borderId="0" xfId="0" applyNumberFormat="1" applyFont="1" applyFill="1" applyAlignment="1" applyProtection="1">
      <alignment horizontal="centerContinuous"/>
      <protection/>
    </xf>
    <xf numFmtId="5" fontId="7" fillId="2" borderId="0" xfId="0" applyNumberFormat="1" applyFont="1" applyFill="1" applyAlignment="1" applyProtection="1">
      <alignment horizontal="centerContinuous"/>
      <protection/>
    </xf>
    <xf numFmtId="37" fontId="7" fillId="2" borderId="1" xfId="0" applyNumberFormat="1" applyFont="1" applyFill="1" applyBorder="1" applyAlignment="1" applyProtection="1">
      <alignment horizontal="centerContinuous"/>
      <protection/>
    </xf>
    <xf numFmtId="0" fontId="7" fillId="3" borderId="6" xfId="0" applyFont="1" applyFill="1" applyBorder="1" applyAlignment="1">
      <alignment/>
    </xf>
    <xf numFmtId="37" fontId="7" fillId="3" borderId="27" xfId="0" applyNumberFormat="1" applyFont="1" applyFill="1" applyBorder="1" applyAlignment="1" applyProtection="1">
      <alignment/>
      <protection/>
    </xf>
    <xf numFmtId="37" fontId="7" fillId="3" borderId="12" xfId="0" applyNumberFormat="1" applyFont="1" applyFill="1" applyBorder="1" applyAlignment="1" applyProtection="1">
      <alignment/>
      <protection/>
    </xf>
    <xf numFmtId="37" fontId="7" fillId="2" borderId="1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>
      <alignment horizontal="center"/>
    </xf>
    <xf numFmtId="37" fontId="7" fillId="4" borderId="0" xfId="0" applyNumberFormat="1" applyFont="1" applyFill="1" applyAlignment="1" applyProtection="1">
      <alignment/>
      <protection/>
    </xf>
    <xf numFmtId="37" fontId="0" fillId="2" borderId="0" xfId="0" applyNumberFormat="1" applyFont="1" applyFill="1" applyAlignment="1" applyProtection="1">
      <alignment horizontal="centerContinuous"/>
      <protection/>
    </xf>
    <xf numFmtId="167" fontId="0" fillId="2" borderId="0" xfId="15" applyNumberFormat="1" applyFont="1" applyFill="1" applyAlignment="1" applyProtection="1">
      <alignment/>
      <protection/>
    </xf>
    <xf numFmtId="169" fontId="0" fillId="3" borderId="0" xfId="17" applyNumberFormat="1" applyFont="1" applyFill="1" applyAlignment="1" applyProtection="1">
      <alignment/>
      <protection/>
    </xf>
    <xf numFmtId="169" fontId="0" fillId="3" borderId="22" xfId="17" applyNumberFormat="1" applyFont="1" applyFill="1" applyBorder="1" applyAlignment="1" applyProtection="1">
      <alignment/>
      <protection/>
    </xf>
    <xf numFmtId="167" fontId="0" fillId="3" borderId="1" xfId="15" applyNumberFormat="1" applyFont="1" applyFill="1" applyBorder="1" applyAlignment="1" applyProtection="1">
      <alignment/>
      <protection/>
    </xf>
    <xf numFmtId="167" fontId="0" fillId="3" borderId="9" xfId="15" applyNumberFormat="1" applyFont="1" applyFill="1" applyBorder="1" applyAlignment="1" applyProtection="1">
      <alignment/>
      <protection/>
    </xf>
    <xf numFmtId="169" fontId="0" fillId="3" borderId="13" xfId="17" applyNumberFormat="1" applyFont="1" applyFill="1" applyBorder="1" applyAlignment="1" applyProtection="1">
      <alignment/>
      <protection/>
    </xf>
    <xf numFmtId="167" fontId="0" fillId="3" borderId="2" xfId="15" applyNumberFormat="1" applyFont="1" applyFill="1" applyBorder="1" applyAlignment="1" applyProtection="1">
      <alignment/>
      <protection/>
    </xf>
    <xf numFmtId="169" fontId="0" fillId="3" borderId="3" xfId="17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7" fontId="0" fillId="2" borderId="0" xfId="0" applyNumberFormat="1" applyFont="1" applyFill="1" applyAlignment="1" applyProtection="1">
      <alignment/>
      <protection/>
    </xf>
    <xf numFmtId="5" fontId="0" fillId="3" borderId="22" xfId="0" applyNumberFormat="1" applyFont="1" applyFill="1" applyBorder="1" applyAlignment="1" applyProtection="1">
      <alignment/>
      <protection/>
    </xf>
    <xf numFmtId="165" fontId="0" fillId="2" borderId="0" xfId="0" applyNumberFormat="1" applyFont="1" applyFill="1" applyAlignment="1" applyProtection="1">
      <alignment horizontal="centerContinuous"/>
      <protection/>
    </xf>
    <xf numFmtId="5" fontId="0" fillId="3" borderId="0" xfId="0" applyNumberFormat="1" applyFont="1" applyFill="1" applyAlignment="1" applyProtection="1">
      <alignment/>
      <protection/>
    </xf>
    <xf numFmtId="167" fontId="0" fillId="3" borderId="22" xfId="15" applyNumberFormat="1" applyFont="1" applyFill="1" applyBorder="1" applyAlignment="1" applyProtection="1">
      <alignment/>
      <protection/>
    </xf>
    <xf numFmtId="167" fontId="0" fillId="3" borderId="28" xfId="15" applyNumberFormat="1" applyFont="1" applyFill="1" applyBorder="1" applyAlignment="1" applyProtection="1">
      <alignment/>
      <protection/>
    </xf>
    <xf numFmtId="37" fontId="0" fillId="2" borderId="1" xfId="0" applyNumberFormat="1" applyFont="1" applyFill="1" applyBorder="1" applyAlignment="1" applyProtection="1">
      <alignment/>
      <protection/>
    </xf>
    <xf numFmtId="5" fontId="0" fillId="3" borderId="18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16" fontId="0" fillId="2" borderId="0" xfId="0" applyNumberFormat="1" applyFont="1" applyFill="1" applyAlignment="1" quotePrefix="1">
      <alignment horizontal="right"/>
    </xf>
    <xf numFmtId="1" fontId="0" fillId="2" borderId="0" xfId="15" applyNumberFormat="1" applyFont="1" applyFill="1" applyAlignment="1">
      <alignment horizontal="center"/>
    </xf>
    <xf numFmtId="1" fontId="0" fillId="2" borderId="0" xfId="15" applyNumberFormat="1" applyFont="1" applyFill="1" applyAlignment="1">
      <alignment/>
    </xf>
    <xf numFmtId="167" fontId="0" fillId="2" borderId="0" xfId="15" applyNumberFormat="1" applyFont="1" applyFill="1" applyAlignment="1">
      <alignment horizontal="left"/>
    </xf>
    <xf numFmtId="167" fontId="0" fillId="2" borderId="0" xfId="15" applyNumberFormat="1" applyFont="1" applyFill="1" applyAlignment="1" quotePrefix="1">
      <alignment horizontal="left"/>
    </xf>
    <xf numFmtId="167" fontId="0" fillId="2" borderId="0" xfId="15" applyNumberFormat="1" applyFont="1" applyFill="1" applyAlignment="1">
      <alignment horizontal="center"/>
    </xf>
    <xf numFmtId="167" fontId="0" fillId="2" borderId="0" xfId="15" applyNumberFormat="1" applyFont="1" applyFill="1" applyAlignment="1" quotePrefix="1">
      <alignment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37" fontId="8" fillId="2" borderId="0" xfId="0" applyNumberFormat="1" applyFont="1" applyFill="1" applyAlignment="1">
      <alignment/>
    </xf>
    <xf numFmtId="167" fontId="8" fillId="2" borderId="0" xfId="0" applyNumberFormat="1" applyFont="1" applyFill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 indent="6"/>
    </xf>
    <xf numFmtId="0" fontId="33" fillId="0" borderId="29" xfId="0" applyFont="1" applyBorder="1" applyAlignment="1">
      <alignment horizontal="center" vertical="top" wrapText="1"/>
    </xf>
    <xf numFmtId="0" fontId="33" fillId="0" borderId="30" xfId="0" applyFont="1" applyBorder="1" applyAlignment="1">
      <alignment horizontal="center" vertical="top" wrapText="1"/>
    </xf>
    <xf numFmtId="0" fontId="32" fillId="0" borderId="31" xfId="0" applyFont="1" applyBorder="1" applyAlignment="1">
      <alignment vertical="top" wrapText="1"/>
    </xf>
    <xf numFmtId="0" fontId="32" fillId="0" borderId="32" xfId="0" applyFont="1" applyBorder="1" applyAlignment="1">
      <alignment vertical="top" wrapText="1"/>
    </xf>
    <xf numFmtId="3" fontId="32" fillId="0" borderId="32" xfId="0" applyNumberFormat="1" applyFont="1" applyBorder="1" applyAlignment="1">
      <alignment horizontal="right" vertical="top" wrapText="1"/>
    </xf>
    <xf numFmtId="0" fontId="32" fillId="0" borderId="32" xfId="0" applyFont="1" applyBorder="1" applyAlignment="1">
      <alignment horizontal="right" vertical="top" wrapText="1"/>
    </xf>
    <xf numFmtId="0" fontId="33" fillId="0" borderId="32" xfId="0" applyFont="1" applyBorder="1" applyAlignment="1">
      <alignment horizontal="right" vertical="top" wrapText="1"/>
    </xf>
    <xf numFmtId="0" fontId="33" fillId="0" borderId="32" xfId="0" applyFont="1" applyBorder="1" applyAlignment="1">
      <alignment vertical="top" wrapText="1"/>
    </xf>
    <xf numFmtId="3" fontId="33" fillId="0" borderId="32" xfId="0" applyNumberFormat="1" applyFont="1" applyBorder="1" applyAlignment="1">
      <alignment horizontal="right" vertical="top" wrapText="1"/>
    </xf>
    <xf numFmtId="0" fontId="30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5" fontId="7" fillId="2" borderId="0" xfId="0" applyNumberFormat="1" applyFont="1" applyFill="1" applyAlignment="1" applyProtection="1">
      <alignment horizontal="center"/>
      <protection/>
    </xf>
    <xf numFmtId="37" fontId="7" fillId="2" borderId="1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wen\Local%20Settings\Temporary%20Internet%20Files\Content.IE5\K16R0L63\acc325_appendix_c[1]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P07-05A"/>
      <sheetName val=".xls].xls].xls].xls]Given P07-05A"/>
      <sheetName val=".xls].xls].xls].xls]P07-06A"/>
      <sheetName val=".xls].xls].xls].xls]Given P07-06A"/>
      <sheetName val=".xls].xls].xls].xls]P07C"/>
      <sheetName val=".xls].xls].xls].xls]Given P07C"/>
      <sheetName val=".xls].xls].xls].xls].xls]P07-05A"/>
      <sheetName val=".xls].xls].xls].xls].xls]Given P07-05A"/>
      <sheetName val=".xls].xls].xls].xls].xls]P07-06A"/>
      <sheetName val=".xls].xls].xls].xls].xls]Given P07-06A"/>
      <sheetName val=".xls].xls].xls].xls].xls]P07C"/>
      <sheetName val=".xls].xls].xls].xls].xls]Given P07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1"/>
  <sheetViews>
    <sheetView workbookViewId="0" topLeftCell="A1">
      <selection activeCell="R192" sqref="R192:R194"/>
    </sheetView>
  </sheetViews>
  <sheetFormatPr defaultColWidth="9.140625" defaultRowHeight="12.75"/>
  <cols>
    <col min="3" max="3" width="12.00390625" style="0" customWidth="1"/>
    <col min="4" max="4" width="11.140625" style="0" customWidth="1"/>
    <col min="5" max="5" width="12.140625" style="0" customWidth="1"/>
  </cols>
  <sheetData>
    <row r="1" ht="15">
      <c r="A1" s="233" t="s">
        <v>359</v>
      </c>
    </row>
    <row r="3" ht="15">
      <c r="A3" s="235" t="s">
        <v>362</v>
      </c>
    </row>
    <row r="4" ht="15">
      <c r="A4" s="235" t="s">
        <v>374</v>
      </c>
    </row>
    <row r="5" ht="15">
      <c r="A5" s="235" t="s">
        <v>363</v>
      </c>
    </row>
    <row r="6" ht="15">
      <c r="A6" s="235" t="s">
        <v>364</v>
      </c>
    </row>
    <row r="7" ht="15">
      <c r="A7" s="235" t="s">
        <v>365</v>
      </c>
    </row>
    <row r="8" ht="15">
      <c r="A8" s="235" t="s">
        <v>366</v>
      </c>
    </row>
    <row r="9" ht="15">
      <c r="A9" s="235" t="s">
        <v>367</v>
      </c>
    </row>
    <row r="10" ht="15">
      <c r="A10" s="235" t="s">
        <v>368</v>
      </c>
    </row>
    <row r="11" ht="15">
      <c r="A11" s="235" t="s">
        <v>369</v>
      </c>
    </row>
    <row r="12" ht="15">
      <c r="A12" s="235" t="s">
        <v>370</v>
      </c>
    </row>
    <row r="13" ht="15">
      <c r="A13" s="235" t="s">
        <v>371</v>
      </c>
    </row>
    <row r="14" ht="15">
      <c r="A14" s="235" t="s">
        <v>372</v>
      </c>
    </row>
    <row r="15" spans="1:2" ht="15">
      <c r="A15" s="235" t="s">
        <v>373</v>
      </c>
      <c r="B15" s="235"/>
    </row>
    <row r="17" ht="15">
      <c r="B17" s="234" t="s">
        <v>375</v>
      </c>
    </row>
    <row r="18" ht="15">
      <c r="B18" s="234"/>
    </row>
    <row r="19" ht="15">
      <c r="B19" s="234" t="s">
        <v>376</v>
      </c>
    </row>
    <row r="20" ht="15.75" thickBot="1">
      <c r="B20" s="234"/>
    </row>
    <row r="21" spans="2:5" ht="26.25" thickBot="1">
      <c r="B21" s="236" t="s">
        <v>377</v>
      </c>
      <c r="C21" s="237" t="s">
        <v>378</v>
      </c>
      <c r="D21" s="237" t="s">
        <v>379</v>
      </c>
      <c r="E21" s="237" t="s">
        <v>8</v>
      </c>
    </row>
    <row r="22" spans="2:5" ht="13.5" thickBot="1">
      <c r="B22" s="238">
        <v>101</v>
      </c>
      <c r="C22" s="239" t="s">
        <v>24</v>
      </c>
      <c r="D22" s="240">
        <v>50247</v>
      </c>
      <c r="E22" s="241"/>
    </row>
    <row r="23" spans="2:5" ht="26.25" thickBot="1">
      <c r="B23" s="238">
        <v>106</v>
      </c>
      <c r="C23" s="239" t="s">
        <v>52</v>
      </c>
      <c r="D23" s="240">
        <v>4725</v>
      </c>
      <c r="E23" s="241"/>
    </row>
    <row r="24" spans="2:5" ht="26.25" thickBot="1">
      <c r="B24" s="238">
        <v>119</v>
      </c>
      <c r="C24" s="239" t="s">
        <v>54</v>
      </c>
      <c r="D24" s="240">
        <v>220080</v>
      </c>
      <c r="E24" s="241"/>
    </row>
    <row r="25" spans="2:5" ht="26.25" thickBot="1">
      <c r="B25" s="238">
        <v>124</v>
      </c>
      <c r="C25" s="239" t="s">
        <v>30</v>
      </c>
      <c r="D25" s="241">
        <v>430</v>
      </c>
      <c r="E25" s="241"/>
    </row>
    <row r="26" spans="2:5" ht="26.25" thickBot="1">
      <c r="B26" s="238">
        <v>125</v>
      </c>
      <c r="C26" s="239" t="s">
        <v>56</v>
      </c>
      <c r="D26" s="240">
        <v>2447</v>
      </c>
      <c r="E26" s="241"/>
    </row>
    <row r="27" spans="2:5" ht="26.25" thickBot="1">
      <c r="B27" s="238">
        <v>128</v>
      </c>
      <c r="C27" s="239" t="s">
        <v>178</v>
      </c>
      <c r="D27" s="240">
        <v>3318</v>
      </c>
      <c r="E27" s="241"/>
    </row>
    <row r="28" spans="2:5" ht="26.25" thickBot="1">
      <c r="B28" s="238">
        <v>163</v>
      </c>
      <c r="C28" s="239" t="s">
        <v>95</v>
      </c>
      <c r="D28" s="240">
        <v>22470</v>
      </c>
      <c r="E28" s="241"/>
    </row>
    <row r="29" spans="2:5" ht="64.5" thickBot="1">
      <c r="B29" s="238">
        <v>164</v>
      </c>
      <c r="C29" s="239" t="s">
        <v>380</v>
      </c>
      <c r="D29" s="240">
        <v>9898</v>
      </c>
      <c r="E29" s="241"/>
    </row>
    <row r="30" spans="2:5" ht="26.25" thickBot="1">
      <c r="B30" s="238">
        <v>165</v>
      </c>
      <c r="C30" s="239" t="s">
        <v>57</v>
      </c>
      <c r="D30" s="240">
        <v>38920</v>
      </c>
      <c r="E30" s="241"/>
    </row>
    <row r="31" spans="2:5" ht="64.5" thickBot="1">
      <c r="B31" s="238">
        <v>166</v>
      </c>
      <c r="C31" s="239" t="s">
        <v>381</v>
      </c>
      <c r="D31" s="240">
        <v>17556</v>
      </c>
      <c r="E31" s="242"/>
    </row>
    <row r="32" spans="2:5" ht="26.25" thickBot="1">
      <c r="B32" s="238"/>
      <c r="C32" s="243" t="s">
        <v>382</v>
      </c>
      <c r="D32" s="241"/>
      <c r="E32" s="244">
        <v>315813</v>
      </c>
    </row>
    <row r="33" spans="2:5" ht="26.25" thickBot="1">
      <c r="B33" s="238">
        <v>201</v>
      </c>
      <c r="C33" s="239" t="s">
        <v>58</v>
      </c>
      <c r="D33" s="240">
        <v>7098</v>
      </c>
      <c r="E33" s="241"/>
    </row>
    <row r="34" spans="2:5" ht="26.25" thickBot="1">
      <c r="B34" s="238">
        <v>301</v>
      </c>
      <c r="C34" s="239" t="s">
        <v>188</v>
      </c>
      <c r="D34" s="240">
        <v>308085</v>
      </c>
      <c r="E34" s="242"/>
    </row>
    <row r="35" spans="2:5" ht="64.5" thickBot="1">
      <c r="B35" s="238"/>
      <c r="C35" s="243" t="s">
        <v>383</v>
      </c>
      <c r="D35" s="241"/>
      <c r="E35" s="240">
        <v>315183</v>
      </c>
    </row>
    <row r="36" ht="15">
      <c r="B36" s="234"/>
    </row>
    <row r="37" ht="15">
      <c r="B37" s="234" t="s">
        <v>384</v>
      </c>
    </row>
    <row r="38" ht="15">
      <c r="B38" s="234"/>
    </row>
    <row r="39" ht="15">
      <c r="B39" s="245" t="s">
        <v>385</v>
      </c>
    </row>
    <row r="40" ht="15">
      <c r="B40" s="245"/>
    </row>
    <row r="41" ht="15">
      <c r="B41" s="245" t="s">
        <v>62</v>
      </c>
    </row>
    <row r="42" ht="15">
      <c r="B42" s="245"/>
    </row>
    <row r="43" ht="15">
      <c r="B43" s="245" t="s">
        <v>386</v>
      </c>
    </row>
    <row r="44" ht="15">
      <c r="B44" s="234"/>
    </row>
    <row r="45" ht="15">
      <c r="B45" s="245" t="s">
        <v>63</v>
      </c>
    </row>
    <row r="46" ht="15">
      <c r="B46" s="234"/>
    </row>
    <row r="47" ht="15">
      <c r="B47" s="234" t="s">
        <v>387</v>
      </c>
    </row>
    <row r="48" ht="15">
      <c r="B48" s="234"/>
    </row>
    <row r="49" ht="15">
      <c r="B49" s="245" t="s">
        <v>388</v>
      </c>
    </row>
    <row r="50" ht="15">
      <c r="B50" s="234"/>
    </row>
    <row r="51" ht="15">
      <c r="B51" s="245" t="s">
        <v>389</v>
      </c>
    </row>
    <row r="52" ht="15">
      <c r="B52" s="245"/>
    </row>
    <row r="53" ht="15">
      <c r="B53" s="245" t="s">
        <v>390</v>
      </c>
    </row>
    <row r="57" ht="22.5">
      <c r="B57" s="246"/>
    </row>
    <row r="58" ht="15">
      <c r="B58" s="247"/>
    </row>
    <row r="59" ht="15">
      <c r="B59" s="247"/>
    </row>
    <row r="60" ht="15">
      <c r="B60" s="247"/>
    </row>
    <row r="61" ht="15">
      <c r="B61" s="247"/>
    </row>
    <row r="62" ht="15">
      <c r="B62" s="247"/>
    </row>
    <row r="63" ht="15">
      <c r="B63" s="247"/>
    </row>
    <row r="65" ht="15">
      <c r="B65" s="247"/>
    </row>
    <row r="66" ht="15">
      <c r="B66" s="247"/>
    </row>
    <row r="67" ht="15">
      <c r="B67" s="247"/>
    </row>
    <row r="68" ht="15">
      <c r="B68" s="247"/>
    </row>
    <row r="70" ht="15">
      <c r="B70" s="247"/>
    </row>
    <row r="71" ht="15">
      <c r="B71" s="247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5">
      <selection activeCell="I34" sqref="I34"/>
    </sheetView>
  </sheetViews>
  <sheetFormatPr defaultColWidth="9.140625" defaultRowHeight="12.75"/>
  <cols>
    <col min="2" max="2" width="17.8515625" style="0" customWidth="1"/>
    <col min="3" max="3" width="16.421875" style="0" customWidth="1"/>
    <col min="4" max="4" width="16.7109375" style="0" customWidth="1"/>
  </cols>
  <sheetData>
    <row r="1" spans="1:2" ht="12.75">
      <c r="A1" s="87" t="s">
        <v>21</v>
      </c>
      <c r="B1" s="87"/>
    </row>
    <row r="4" spans="1:11" ht="63.75">
      <c r="A4" s="229" t="s">
        <v>361</v>
      </c>
      <c r="B4" s="229" t="s">
        <v>360</v>
      </c>
      <c r="C4" s="229" t="s">
        <v>340</v>
      </c>
      <c r="D4" s="229" t="s">
        <v>28</v>
      </c>
      <c r="E4" s="229" t="s">
        <v>337</v>
      </c>
      <c r="F4" s="229" t="s">
        <v>341</v>
      </c>
      <c r="G4" s="229" t="s">
        <v>342</v>
      </c>
      <c r="H4" s="229" t="s">
        <v>343</v>
      </c>
      <c r="I4" s="229" t="s">
        <v>92</v>
      </c>
      <c r="J4" s="229" t="s">
        <v>344</v>
      </c>
      <c r="K4" s="229" t="s">
        <v>345</v>
      </c>
    </row>
    <row r="18" spans="1:10" ht="12.75">
      <c r="A18" s="36" t="s">
        <v>21</v>
      </c>
      <c r="B18" s="35"/>
      <c r="C18" s="35"/>
      <c r="D18" s="35"/>
      <c r="E18" s="35"/>
      <c r="F18" s="35"/>
      <c r="G18" s="35"/>
      <c r="H18" s="35"/>
      <c r="I18" s="35"/>
      <c r="J18" s="35"/>
    </row>
    <row r="19" spans="1:10" ht="12.75">
      <c r="A19" s="37"/>
      <c r="B19" s="37"/>
      <c r="C19" s="37"/>
      <c r="D19" s="37"/>
      <c r="E19" s="37"/>
      <c r="F19" s="37"/>
      <c r="G19" s="37"/>
      <c r="H19" s="37"/>
      <c r="I19" s="37"/>
      <c r="J19" s="38"/>
    </row>
    <row r="20" spans="1:10" ht="12.75">
      <c r="A20" s="37"/>
      <c r="B20" s="37"/>
      <c r="C20" s="37"/>
      <c r="D20" s="37"/>
      <c r="E20" s="37"/>
      <c r="F20" s="38" t="s">
        <v>22</v>
      </c>
      <c r="G20" s="38" t="s">
        <v>32</v>
      </c>
      <c r="H20" s="37"/>
      <c r="I20" s="38" t="s">
        <v>12</v>
      </c>
      <c r="J20" s="107" t="s">
        <v>23</v>
      </c>
    </row>
    <row r="21" spans="1:10" ht="12.75">
      <c r="A21" s="37"/>
      <c r="B21" s="37"/>
      <c r="C21" s="37"/>
      <c r="D21" s="38" t="s">
        <v>4</v>
      </c>
      <c r="E21" s="38" t="s">
        <v>24</v>
      </c>
      <c r="F21" s="38" t="s">
        <v>25</v>
      </c>
      <c r="G21" s="38" t="s">
        <v>26</v>
      </c>
      <c r="H21" s="38" t="s">
        <v>22</v>
      </c>
      <c r="I21" s="38" t="s">
        <v>32</v>
      </c>
      <c r="J21" s="108" t="s">
        <v>18</v>
      </c>
    </row>
    <row r="22" spans="1:11" ht="12.75">
      <c r="A22" s="40" t="s">
        <v>5</v>
      </c>
      <c r="B22" s="40" t="s">
        <v>27</v>
      </c>
      <c r="C22" s="41" t="s">
        <v>28</v>
      </c>
      <c r="D22" s="40" t="s">
        <v>7</v>
      </c>
      <c r="E22" s="40" t="s">
        <v>18</v>
      </c>
      <c r="F22" s="40" t="s">
        <v>18</v>
      </c>
      <c r="G22" s="40" t="s">
        <v>17</v>
      </c>
      <c r="H22" s="40" t="s">
        <v>17</v>
      </c>
      <c r="I22" s="40" t="s">
        <v>17</v>
      </c>
      <c r="J22" s="109" t="s">
        <v>29</v>
      </c>
      <c r="K22" s="1"/>
    </row>
    <row r="23" spans="1:10" ht="12.75">
      <c r="A23" s="123" t="s">
        <v>118</v>
      </c>
      <c r="B23" s="25" t="s">
        <v>119</v>
      </c>
      <c r="C23" s="25" t="s">
        <v>120</v>
      </c>
      <c r="D23" s="42">
        <v>81</v>
      </c>
      <c r="E23" s="43">
        <v>4459</v>
      </c>
      <c r="F23" s="44">
        <v>91</v>
      </c>
      <c r="G23" s="43">
        <v>4550</v>
      </c>
      <c r="H23" s="44"/>
      <c r="I23" s="43"/>
      <c r="J23" s="124"/>
    </row>
    <row r="24" spans="1:10" ht="12.75">
      <c r="A24" s="45">
        <v>9</v>
      </c>
      <c r="B24" s="25" t="s">
        <v>56</v>
      </c>
      <c r="C24" s="25" t="s">
        <v>121</v>
      </c>
      <c r="D24" s="42">
        <v>82</v>
      </c>
      <c r="E24" s="46">
        <v>350</v>
      </c>
      <c r="F24" s="47"/>
      <c r="G24" s="46"/>
      <c r="H24" s="47"/>
      <c r="I24" s="46">
        <v>350</v>
      </c>
      <c r="J24" s="125"/>
    </row>
    <row r="25" spans="1:10" ht="12.75">
      <c r="A25" s="45">
        <v>11</v>
      </c>
      <c r="B25" s="25" t="s">
        <v>102</v>
      </c>
      <c r="C25" s="25" t="s">
        <v>122</v>
      </c>
      <c r="D25" s="42">
        <v>83</v>
      </c>
      <c r="E25" s="46">
        <v>5978</v>
      </c>
      <c r="F25" s="47">
        <v>122</v>
      </c>
      <c r="G25" s="46">
        <v>6100</v>
      </c>
      <c r="H25" s="47"/>
      <c r="I25" s="46"/>
      <c r="J25" s="125">
        <v>4100</v>
      </c>
    </row>
    <row r="26" spans="1:10" ht="12.75">
      <c r="A26" s="45">
        <v>15</v>
      </c>
      <c r="B26" s="25" t="s">
        <v>22</v>
      </c>
      <c r="C26" s="25" t="s">
        <v>123</v>
      </c>
      <c r="D26" s="42">
        <v>84</v>
      </c>
      <c r="E26" s="126">
        <v>59220</v>
      </c>
      <c r="F26" s="127"/>
      <c r="G26" s="126"/>
      <c r="H26" s="127">
        <v>59220</v>
      </c>
      <c r="I26" s="126"/>
      <c r="J26" s="128">
        <v>38200</v>
      </c>
    </row>
    <row r="27" spans="1:10" ht="12.75">
      <c r="A27" s="45"/>
      <c r="B27" s="25"/>
      <c r="C27" s="25" t="s">
        <v>124</v>
      </c>
      <c r="D27" s="42"/>
      <c r="E27" s="129">
        <f>SUM(E23:E26)</f>
        <v>70007</v>
      </c>
      <c r="F27" s="129">
        <f>SUM(F23:F26)</f>
        <v>213</v>
      </c>
      <c r="G27" s="129">
        <f>SUM(G23:G26)</f>
        <v>10650</v>
      </c>
      <c r="H27" s="129">
        <f>SUM(H23:H26)</f>
        <v>59220</v>
      </c>
      <c r="I27" s="129">
        <f>SUM(I23:I26)</f>
        <v>350</v>
      </c>
      <c r="J27" s="130">
        <f>SUM(J23:J26)</f>
        <v>42300</v>
      </c>
    </row>
    <row r="28" spans="1:10" ht="12.75">
      <c r="A28" s="45">
        <v>30</v>
      </c>
      <c r="B28" s="25" t="s">
        <v>103</v>
      </c>
      <c r="C28" s="25" t="s">
        <v>125</v>
      </c>
      <c r="D28" s="42">
        <v>85</v>
      </c>
      <c r="E28" s="131">
        <v>6713</v>
      </c>
      <c r="F28" s="132">
        <v>137</v>
      </c>
      <c r="G28" s="131">
        <v>6850</v>
      </c>
      <c r="H28" s="132"/>
      <c r="I28" s="131"/>
      <c r="J28" s="133">
        <v>4990</v>
      </c>
    </row>
    <row r="29" spans="1:10" ht="12.75">
      <c r="A29" s="45">
        <v>31</v>
      </c>
      <c r="B29" s="25" t="s">
        <v>22</v>
      </c>
      <c r="C29" s="25" t="s">
        <v>126</v>
      </c>
      <c r="D29" s="42">
        <v>86</v>
      </c>
      <c r="E29" s="134">
        <v>66052</v>
      </c>
      <c r="F29" s="135"/>
      <c r="G29" s="134"/>
      <c r="H29" s="135">
        <v>66052</v>
      </c>
      <c r="I29" s="134"/>
      <c r="J29" s="136">
        <v>42500</v>
      </c>
    </row>
    <row r="30" spans="1:10" ht="12.75">
      <c r="A30" s="45"/>
      <c r="B30" s="25"/>
      <c r="C30" s="25" t="s">
        <v>127</v>
      </c>
      <c r="D30" s="42"/>
      <c r="E30" s="231">
        <f aca="true" t="shared" si="0" ref="E30:J30">SUM(E28:E29)</f>
        <v>72765</v>
      </c>
      <c r="F30" s="231">
        <f t="shared" si="0"/>
        <v>137</v>
      </c>
      <c r="G30" s="231">
        <f t="shared" si="0"/>
        <v>6850</v>
      </c>
      <c r="H30" s="231">
        <f t="shared" si="0"/>
        <v>66052</v>
      </c>
      <c r="I30" s="231">
        <f t="shared" si="0"/>
        <v>0</v>
      </c>
      <c r="J30" s="232">
        <f t="shared" si="0"/>
        <v>47490</v>
      </c>
    </row>
    <row r="31" spans="1:10" ht="13.5" thickBot="1">
      <c r="A31" s="45">
        <v>31</v>
      </c>
      <c r="B31" s="25" t="s">
        <v>8</v>
      </c>
      <c r="C31" s="37"/>
      <c r="D31" s="49"/>
      <c r="E31" s="50">
        <f aca="true" t="shared" si="1" ref="E31:J31">SUM(E27+E30)</f>
        <v>142772</v>
      </c>
      <c r="F31" s="50">
        <f t="shared" si="1"/>
        <v>350</v>
      </c>
      <c r="G31" s="50">
        <f t="shared" si="1"/>
        <v>17500</v>
      </c>
      <c r="H31" s="50">
        <f t="shared" si="1"/>
        <v>125272</v>
      </c>
      <c r="I31" s="50">
        <f t="shared" si="1"/>
        <v>350</v>
      </c>
      <c r="J31" s="50">
        <f t="shared" si="1"/>
        <v>89790</v>
      </c>
    </row>
    <row r="32" ht="13.5" thickTop="1"/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A18" sqref="A18"/>
    </sheetView>
  </sheetViews>
  <sheetFormatPr defaultColWidth="9.140625" defaultRowHeight="12.75"/>
  <cols>
    <col min="1" max="1" width="11.8515625" style="0" customWidth="1"/>
    <col min="2" max="2" width="20.421875" style="0" customWidth="1"/>
    <col min="3" max="3" width="12.28125" style="0" customWidth="1"/>
    <col min="5" max="5" width="18.57421875" style="0" customWidth="1"/>
    <col min="6" max="6" width="17.00390625" style="0" customWidth="1"/>
  </cols>
  <sheetData>
    <row r="1" spans="1:6" ht="15.75">
      <c r="A1" s="224" t="s">
        <v>2</v>
      </c>
      <c r="B1" s="224"/>
      <c r="C1" s="225"/>
      <c r="D1" s="225"/>
      <c r="E1" s="225"/>
      <c r="F1" s="225" t="s">
        <v>335</v>
      </c>
    </row>
    <row r="2" spans="1:6" ht="15.75">
      <c r="A2" s="226"/>
      <c r="B2" s="224"/>
      <c r="C2" s="225"/>
      <c r="D2" s="225"/>
      <c r="E2" s="225"/>
      <c r="F2" s="225"/>
    </row>
    <row r="3" spans="1:6" ht="78.75">
      <c r="A3" s="226" t="s">
        <v>5</v>
      </c>
      <c r="B3" s="227" t="s">
        <v>6</v>
      </c>
      <c r="C3" s="227" t="s">
        <v>336</v>
      </c>
      <c r="D3" s="227" t="s">
        <v>337</v>
      </c>
      <c r="E3" s="228" t="s">
        <v>338</v>
      </c>
      <c r="F3" s="227" t="s">
        <v>339</v>
      </c>
    </row>
    <row r="8" spans="1:6" ht="12.75">
      <c r="A8" s="6" t="s">
        <v>98</v>
      </c>
      <c r="B8" s="7"/>
      <c r="C8" s="7"/>
      <c r="D8" s="7"/>
      <c r="E8" s="7"/>
      <c r="F8" s="8"/>
    </row>
    <row r="9" spans="1:6" ht="12.75">
      <c r="A9" s="9" t="s">
        <v>2</v>
      </c>
      <c r="B9" s="7"/>
      <c r="C9" s="7"/>
      <c r="D9" s="7"/>
      <c r="E9" s="7"/>
      <c r="F9" s="8"/>
    </row>
    <row r="10" spans="1:6" ht="12.75">
      <c r="A10" s="10"/>
      <c r="B10" s="10"/>
      <c r="C10" s="10"/>
      <c r="D10" s="10"/>
      <c r="E10" s="114" t="s">
        <v>99</v>
      </c>
      <c r="F10" s="8" t="s">
        <v>23</v>
      </c>
    </row>
    <row r="11" spans="1:6" ht="12.75">
      <c r="A11" s="10"/>
      <c r="B11" s="10"/>
      <c r="C11" s="11" t="s">
        <v>3</v>
      </c>
      <c r="D11" s="11" t="s">
        <v>4</v>
      </c>
      <c r="E11" s="114" t="s">
        <v>100</v>
      </c>
      <c r="F11" s="12" t="s">
        <v>18</v>
      </c>
    </row>
    <row r="12" spans="1:6" ht="12.75">
      <c r="A12" s="13" t="s">
        <v>5</v>
      </c>
      <c r="B12" s="13" t="s">
        <v>6</v>
      </c>
      <c r="C12" s="13" t="s">
        <v>7</v>
      </c>
      <c r="D12" s="13" t="s">
        <v>7</v>
      </c>
      <c r="E12" s="13" t="s">
        <v>17</v>
      </c>
      <c r="F12" s="14" t="s">
        <v>29</v>
      </c>
    </row>
    <row r="13" spans="1:6" ht="12.75">
      <c r="A13" s="115" t="s">
        <v>101</v>
      </c>
      <c r="B13" s="17" t="s">
        <v>102</v>
      </c>
      <c r="C13" s="116">
        <v>8785</v>
      </c>
      <c r="D13" s="11">
        <v>83</v>
      </c>
      <c r="E13" s="18">
        <v>6100</v>
      </c>
      <c r="F13" s="117">
        <v>4100</v>
      </c>
    </row>
    <row r="14" spans="1:6" ht="12.75">
      <c r="A14" s="19">
        <v>16</v>
      </c>
      <c r="B14" s="20" t="s">
        <v>102</v>
      </c>
      <c r="C14" s="116">
        <v>8786</v>
      </c>
      <c r="D14" s="11">
        <v>84</v>
      </c>
      <c r="E14" s="21">
        <v>3990</v>
      </c>
      <c r="F14" s="118">
        <v>1890</v>
      </c>
    </row>
    <row r="15" spans="1:6" ht="12.75">
      <c r="A15" s="19">
        <v>22</v>
      </c>
      <c r="B15" s="20" t="s">
        <v>103</v>
      </c>
      <c r="C15" s="116">
        <v>8787</v>
      </c>
      <c r="D15" s="11">
        <v>85</v>
      </c>
      <c r="E15" s="21">
        <v>6850</v>
      </c>
      <c r="F15" s="118">
        <v>4990</v>
      </c>
    </row>
    <row r="16" spans="1:6" ht="12.75">
      <c r="A16" s="19">
        <v>26</v>
      </c>
      <c r="B16" s="17" t="s">
        <v>104</v>
      </c>
      <c r="C16" s="116">
        <v>8788</v>
      </c>
      <c r="D16" s="11">
        <v>86</v>
      </c>
      <c r="E16" s="22">
        <v>14210</v>
      </c>
      <c r="F16" s="119">
        <v>8230</v>
      </c>
    </row>
    <row r="17" spans="1:6" ht="13.5" thickBot="1">
      <c r="A17" s="19">
        <v>31</v>
      </c>
      <c r="B17" s="10" t="s">
        <v>8</v>
      </c>
      <c r="C17" s="10"/>
      <c r="D17" s="10"/>
      <c r="E17" s="23">
        <f>SUM(E13:E16)</f>
        <v>31150</v>
      </c>
      <c r="F17" s="120">
        <f>SUM(F13:F16)</f>
        <v>19210</v>
      </c>
    </row>
    <row r="18" spans="1:6" ht="13.5" thickTop="1">
      <c r="A18" s="1"/>
      <c r="B18" s="1"/>
      <c r="C18" s="1"/>
      <c r="D18" s="1"/>
      <c r="E18" s="1"/>
      <c r="F18" s="1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3" sqref="I13"/>
    </sheetView>
  </sheetViews>
  <sheetFormatPr defaultColWidth="9.140625" defaultRowHeight="12.75"/>
  <sheetData>
    <row r="1" ht="12.75">
      <c r="A1" s="87" t="s">
        <v>346</v>
      </c>
    </row>
    <row r="3" spans="1:9" ht="38.25">
      <c r="A3" s="229" t="s">
        <v>5</v>
      </c>
      <c r="B3" s="229" t="s">
        <v>15</v>
      </c>
      <c r="C3" s="229" t="s">
        <v>347</v>
      </c>
      <c r="D3" s="229" t="s">
        <v>16</v>
      </c>
      <c r="E3" s="229" t="s">
        <v>337</v>
      </c>
      <c r="F3" s="229" t="s">
        <v>348</v>
      </c>
      <c r="G3" s="229" t="s">
        <v>349</v>
      </c>
      <c r="H3" s="229" t="s">
        <v>350</v>
      </c>
      <c r="I3" s="229" t="s">
        <v>351</v>
      </c>
    </row>
    <row r="7" spans="1:9" ht="12.75">
      <c r="A7" s="6" t="s">
        <v>98</v>
      </c>
      <c r="B7" s="7"/>
      <c r="C7" s="7"/>
      <c r="D7" s="7"/>
      <c r="E7" s="7"/>
      <c r="F7" s="7"/>
      <c r="G7" s="7"/>
      <c r="H7" s="7"/>
      <c r="I7" s="7"/>
    </row>
    <row r="8" spans="1:9" ht="12.75">
      <c r="A8" s="9" t="s">
        <v>9</v>
      </c>
      <c r="B8" s="7"/>
      <c r="C8" s="7"/>
      <c r="D8" s="7"/>
      <c r="E8" s="7"/>
      <c r="F8" s="7"/>
      <c r="G8" s="7"/>
      <c r="H8" s="7"/>
      <c r="I8" s="7"/>
    </row>
    <row r="9" spans="1:9" ht="12.75">
      <c r="A9" s="10"/>
      <c r="B9" s="10"/>
      <c r="C9" s="10"/>
      <c r="D9" s="10"/>
      <c r="E9" s="10"/>
      <c r="F9" s="11" t="s">
        <v>10</v>
      </c>
      <c r="G9" s="10"/>
      <c r="H9" s="11" t="s">
        <v>11</v>
      </c>
      <c r="I9" s="11" t="s">
        <v>12</v>
      </c>
    </row>
    <row r="10" spans="1:9" ht="12.75">
      <c r="A10" s="10"/>
      <c r="B10" s="10"/>
      <c r="C10" s="11" t="s">
        <v>3</v>
      </c>
      <c r="D10" s="10"/>
      <c r="E10" s="11" t="s">
        <v>4</v>
      </c>
      <c r="F10" s="11" t="s">
        <v>13</v>
      </c>
      <c r="G10" s="11" t="s">
        <v>34</v>
      </c>
      <c r="H10" s="11" t="s">
        <v>14</v>
      </c>
      <c r="I10" s="24" t="s">
        <v>10</v>
      </c>
    </row>
    <row r="11" spans="1:9" ht="12.75">
      <c r="A11" s="13" t="s">
        <v>5</v>
      </c>
      <c r="B11" s="13" t="s">
        <v>15</v>
      </c>
      <c r="C11" s="13" t="s">
        <v>5</v>
      </c>
      <c r="D11" s="13" t="s">
        <v>16</v>
      </c>
      <c r="E11" s="13" t="s">
        <v>7</v>
      </c>
      <c r="F11" s="13" t="s">
        <v>17</v>
      </c>
      <c r="G11" s="13" t="s">
        <v>18</v>
      </c>
      <c r="H11" s="13" t="s">
        <v>18</v>
      </c>
      <c r="I11" s="13" t="s">
        <v>18</v>
      </c>
    </row>
    <row r="12" spans="1:9" ht="12.75">
      <c r="A12" s="115" t="s">
        <v>105</v>
      </c>
      <c r="B12" s="25" t="s">
        <v>106</v>
      </c>
      <c r="C12" s="115" t="s">
        <v>107</v>
      </c>
      <c r="D12" s="11" t="s">
        <v>108</v>
      </c>
      <c r="E12" s="11">
        <v>78</v>
      </c>
      <c r="F12" s="121">
        <v>37729</v>
      </c>
      <c r="G12" s="26">
        <v>37072</v>
      </c>
      <c r="H12" s="18">
        <v>83</v>
      </c>
      <c r="I12" s="27">
        <v>574</v>
      </c>
    </row>
    <row r="13" spans="1:9" ht="12.75">
      <c r="A13" s="19">
        <v>10</v>
      </c>
      <c r="B13" s="25" t="s">
        <v>109</v>
      </c>
      <c r="C13" s="122" t="s">
        <v>110</v>
      </c>
      <c r="D13" s="11" t="s">
        <v>108</v>
      </c>
      <c r="E13" s="11">
        <v>79</v>
      </c>
      <c r="F13" s="21">
        <v>4074</v>
      </c>
      <c r="G13" s="28"/>
      <c r="H13" s="21"/>
      <c r="I13" s="29">
        <v>4074</v>
      </c>
    </row>
    <row r="14" spans="1:9" ht="12.75">
      <c r="A14" s="19">
        <v>11</v>
      </c>
      <c r="B14" s="25" t="s">
        <v>111</v>
      </c>
      <c r="C14" s="122" t="s">
        <v>110</v>
      </c>
      <c r="D14" s="11" t="s">
        <v>112</v>
      </c>
      <c r="E14" s="11">
        <v>80</v>
      </c>
      <c r="F14" s="21">
        <v>8800</v>
      </c>
      <c r="G14" s="28">
        <v>8800</v>
      </c>
      <c r="H14" s="21"/>
      <c r="I14" s="29"/>
    </row>
    <row r="15" spans="1:9" ht="12.75">
      <c r="A15" s="19">
        <v>17</v>
      </c>
      <c r="B15" s="25" t="s">
        <v>113</v>
      </c>
      <c r="C15" s="122" t="s">
        <v>114</v>
      </c>
      <c r="D15" s="11" t="s">
        <v>19</v>
      </c>
      <c r="E15" s="11">
        <v>81</v>
      </c>
      <c r="F15" s="21">
        <v>13650</v>
      </c>
      <c r="G15" s="28">
        <v>13650</v>
      </c>
      <c r="H15" s="21"/>
      <c r="I15" s="29"/>
    </row>
    <row r="16" spans="1:9" ht="12.75">
      <c r="A16" s="19">
        <v>24</v>
      </c>
      <c r="B16" s="25" t="s">
        <v>106</v>
      </c>
      <c r="C16" s="122" t="s">
        <v>115</v>
      </c>
      <c r="D16" s="11" t="s">
        <v>108</v>
      </c>
      <c r="E16" s="11">
        <v>82</v>
      </c>
      <c r="F16" s="21">
        <v>9030</v>
      </c>
      <c r="G16" s="28">
        <v>8120</v>
      </c>
      <c r="H16" s="21">
        <v>280</v>
      </c>
      <c r="I16" s="29">
        <v>630</v>
      </c>
    </row>
    <row r="17" spans="1:9" ht="12.75">
      <c r="A17" s="19">
        <v>25</v>
      </c>
      <c r="B17" s="25" t="s">
        <v>116</v>
      </c>
      <c r="C17" s="122" t="s">
        <v>117</v>
      </c>
      <c r="D17" s="11" t="s">
        <v>84</v>
      </c>
      <c r="E17" s="11">
        <v>83</v>
      </c>
      <c r="F17" s="22">
        <v>3080</v>
      </c>
      <c r="G17" s="30">
        <v>3080</v>
      </c>
      <c r="H17" s="22"/>
      <c r="I17" s="31"/>
    </row>
    <row r="18" spans="1:9" ht="13.5" thickBot="1">
      <c r="A18" s="19">
        <v>31</v>
      </c>
      <c r="B18" s="25" t="s">
        <v>8</v>
      </c>
      <c r="C18" s="10"/>
      <c r="D18" s="10"/>
      <c r="E18" s="10"/>
      <c r="F18" s="23">
        <f>SUM(F12:F17)</f>
        <v>76363</v>
      </c>
      <c r="G18" s="32">
        <f>SUM(G12:G17)</f>
        <v>70722</v>
      </c>
      <c r="H18" s="23">
        <f>SUM(H12:H17)</f>
        <v>363</v>
      </c>
      <c r="I18" s="33">
        <f>SUM(I12:I17)</f>
        <v>5278</v>
      </c>
    </row>
    <row r="19" ht="13.5" thickTop="1"/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G1">
      <selection activeCell="I17" sqref="I17"/>
    </sheetView>
  </sheetViews>
  <sheetFormatPr defaultColWidth="9.140625" defaultRowHeight="12.75"/>
  <cols>
    <col min="4" max="4" width="18.140625" style="0" customWidth="1"/>
  </cols>
  <sheetData>
    <row r="1" ht="12.75">
      <c r="A1" s="87" t="s">
        <v>352</v>
      </c>
    </row>
    <row r="4" spans="1:9" ht="38.25">
      <c r="A4" s="229" t="s">
        <v>5</v>
      </c>
      <c r="B4" s="229" t="s">
        <v>353</v>
      </c>
      <c r="C4" s="229" t="s">
        <v>36</v>
      </c>
      <c r="D4" s="230" t="s">
        <v>6</v>
      </c>
      <c r="E4" s="229" t="s">
        <v>337</v>
      </c>
      <c r="F4" s="229" t="s">
        <v>354</v>
      </c>
      <c r="G4" s="229" t="s">
        <v>355</v>
      </c>
      <c r="H4" s="229" t="s">
        <v>351</v>
      </c>
      <c r="I4" s="229" t="s">
        <v>356</v>
      </c>
    </row>
    <row r="8" spans="1:9" ht="12.75">
      <c r="A8" s="34" t="s">
        <v>98</v>
      </c>
      <c r="B8" s="35"/>
      <c r="C8" s="35"/>
      <c r="D8" s="35"/>
      <c r="E8" s="35"/>
      <c r="F8" s="35"/>
      <c r="G8" s="35"/>
      <c r="H8" s="35"/>
      <c r="I8" s="35"/>
    </row>
    <row r="9" spans="1:9" ht="12.75">
      <c r="A9" s="36" t="s">
        <v>31</v>
      </c>
      <c r="B9" s="35"/>
      <c r="C9" s="35"/>
      <c r="D9" s="35"/>
      <c r="E9" s="35"/>
      <c r="F9" s="35"/>
      <c r="G9" s="35"/>
      <c r="H9" s="35"/>
      <c r="I9" s="35"/>
    </row>
    <row r="10" spans="1:9" ht="12.75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2.75">
      <c r="A11" s="37"/>
      <c r="B11" s="37"/>
      <c r="C11" s="37"/>
      <c r="D11" s="37"/>
      <c r="E11" s="37"/>
      <c r="F11" s="37"/>
      <c r="G11" s="37"/>
      <c r="H11" s="38" t="s">
        <v>12</v>
      </c>
      <c r="I11" s="38" t="s">
        <v>32</v>
      </c>
    </row>
    <row r="12" spans="1:9" ht="12.75">
      <c r="A12" s="37"/>
      <c r="B12" s="38" t="s">
        <v>33</v>
      </c>
      <c r="C12" s="37"/>
      <c r="D12" s="38" t="s">
        <v>15</v>
      </c>
      <c r="E12" s="38" t="s">
        <v>4</v>
      </c>
      <c r="F12" s="38" t="s">
        <v>24</v>
      </c>
      <c r="G12" s="38" t="s">
        <v>34</v>
      </c>
      <c r="H12" s="38" t="s">
        <v>32</v>
      </c>
      <c r="I12" s="38" t="s">
        <v>35</v>
      </c>
    </row>
    <row r="13" spans="1:9" ht="12.75">
      <c r="A13" s="40" t="s">
        <v>5</v>
      </c>
      <c r="B13" s="40" t="s">
        <v>7</v>
      </c>
      <c r="C13" s="40" t="s">
        <v>36</v>
      </c>
      <c r="D13" s="40" t="s">
        <v>37</v>
      </c>
      <c r="E13" s="40" t="s">
        <v>7</v>
      </c>
      <c r="F13" s="40" t="s">
        <v>17</v>
      </c>
      <c r="G13" s="40" t="s">
        <v>17</v>
      </c>
      <c r="H13" s="40" t="s">
        <v>18</v>
      </c>
      <c r="I13" s="40" t="s">
        <v>18</v>
      </c>
    </row>
    <row r="14" spans="1:9" ht="12.75">
      <c r="A14" s="123" t="s">
        <v>128</v>
      </c>
      <c r="B14" s="38">
        <v>3410</v>
      </c>
      <c r="C14" s="37" t="s">
        <v>129</v>
      </c>
      <c r="D14" s="25" t="s">
        <v>130</v>
      </c>
      <c r="E14" s="38">
        <v>76</v>
      </c>
      <c r="F14" s="138">
        <v>2968</v>
      </c>
      <c r="G14" s="44"/>
      <c r="H14" s="138">
        <v>2968</v>
      </c>
      <c r="I14" s="58"/>
    </row>
    <row r="15" spans="1:9" ht="12.75">
      <c r="A15" s="37"/>
      <c r="B15" s="139"/>
      <c r="C15" s="37"/>
      <c r="D15" s="25" t="s">
        <v>131</v>
      </c>
      <c r="E15" s="139"/>
      <c r="F15" s="46">
        <v>742</v>
      </c>
      <c r="G15" s="47"/>
      <c r="H15" s="46">
        <v>742</v>
      </c>
      <c r="I15" s="60"/>
    </row>
    <row r="16" spans="1:9" ht="12.75">
      <c r="A16" s="45">
        <v>8</v>
      </c>
      <c r="B16" s="38">
        <v>3411</v>
      </c>
      <c r="C16" s="37" t="s">
        <v>116</v>
      </c>
      <c r="D16" s="25" t="s">
        <v>116</v>
      </c>
      <c r="E16" s="38">
        <v>77</v>
      </c>
      <c r="F16" s="46">
        <v>6174</v>
      </c>
      <c r="G16" s="47">
        <v>126</v>
      </c>
      <c r="H16" s="46"/>
      <c r="I16" s="60">
        <v>6300</v>
      </c>
    </row>
    <row r="17" spans="1:9" ht="12.75">
      <c r="A17" s="45">
        <v>15</v>
      </c>
      <c r="B17" s="38">
        <v>3412</v>
      </c>
      <c r="C17" s="37" t="s">
        <v>93</v>
      </c>
      <c r="D17" s="25" t="s">
        <v>38</v>
      </c>
      <c r="E17" s="38">
        <v>78</v>
      </c>
      <c r="F17" s="46">
        <v>5320</v>
      </c>
      <c r="G17" s="47"/>
      <c r="H17" s="46">
        <v>5320</v>
      </c>
      <c r="I17" s="60"/>
    </row>
    <row r="18" spans="1:9" ht="12.75">
      <c r="A18" s="37"/>
      <c r="B18" s="139"/>
      <c r="C18" s="37"/>
      <c r="D18" s="25" t="s">
        <v>132</v>
      </c>
      <c r="E18" s="139"/>
      <c r="F18" s="46">
        <v>3150</v>
      </c>
      <c r="G18" s="47"/>
      <c r="H18" s="46">
        <v>3150</v>
      </c>
      <c r="I18" s="60"/>
    </row>
    <row r="19" spans="1:9" ht="12.75">
      <c r="A19" s="45">
        <v>19</v>
      </c>
      <c r="B19" s="38">
        <v>3413</v>
      </c>
      <c r="C19" s="25" t="s">
        <v>111</v>
      </c>
      <c r="D19" s="25" t="s">
        <v>111</v>
      </c>
      <c r="E19" s="38">
        <v>79</v>
      </c>
      <c r="F19" s="46">
        <v>8624</v>
      </c>
      <c r="G19" s="47">
        <v>176</v>
      </c>
      <c r="H19" s="46"/>
      <c r="I19" s="60">
        <v>8800</v>
      </c>
    </row>
    <row r="20" spans="1:9" ht="12.75">
      <c r="A20" s="45">
        <v>23</v>
      </c>
      <c r="B20" s="38">
        <v>3414</v>
      </c>
      <c r="C20" s="25" t="s">
        <v>113</v>
      </c>
      <c r="D20" s="25" t="s">
        <v>113</v>
      </c>
      <c r="E20" s="38">
        <v>80</v>
      </c>
      <c r="F20" s="46">
        <v>13377</v>
      </c>
      <c r="G20" s="47">
        <v>273</v>
      </c>
      <c r="H20" s="46"/>
      <c r="I20" s="60">
        <v>13650</v>
      </c>
    </row>
    <row r="21" spans="1:9" ht="12.75">
      <c r="A21" s="45">
        <v>26</v>
      </c>
      <c r="B21" s="38">
        <v>3415</v>
      </c>
      <c r="C21" s="37" t="s">
        <v>133</v>
      </c>
      <c r="D21" s="25" t="s">
        <v>134</v>
      </c>
      <c r="E21" s="38">
        <v>81</v>
      </c>
      <c r="F21" s="46">
        <v>1283</v>
      </c>
      <c r="G21" s="47"/>
      <c r="H21" s="46">
        <v>1283</v>
      </c>
      <c r="I21" s="60"/>
    </row>
    <row r="22" spans="1:9" ht="12.75">
      <c r="A22" s="45">
        <v>29</v>
      </c>
      <c r="B22" s="38">
        <v>3416</v>
      </c>
      <c r="C22" s="37" t="s">
        <v>135</v>
      </c>
      <c r="D22" s="25" t="s">
        <v>136</v>
      </c>
      <c r="E22" s="38">
        <v>82</v>
      </c>
      <c r="F22" s="46">
        <v>7000</v>
      </c>
      <c r="G22" s="47"/>
      <c r="H22" s="46">
        <v>7000</v>
      </c>
      <c r="I22" s="60"/>
    </row>
    <row r="23" spans="1:9" ht="12.75">
      <c r="A23" s="45">
        <v>30</v>
      </c>
      <c r="B23" s="38">
        <v>3417</v>
      </c>
      <c r="C23" s="37" t="s">
        <v>93</v>
      </c>
      <c r="D23" s="25" t="s">
        <v>38</v>
      </c>
      <c r="E23" s="38">
        <v>83</v>
      </c>
      <c r="F23" s="46">
        <v>5320</v>
      </c>
      <c r="G23" s="110"/>
      <c r="H23" s="140">
        <v>5320</v>
      </c>
      <c r="I23" s="125"/>
    </row>
    <row r="24" spans="1:9" ht="12.75">
      <c r="A24" s="37"/>
      <c r="B24" s="37"/>
      <c r="C24" s="37"/>
      <c r="D24" s="25" t="s">
        <v>132</v>
      </c>
      <c r="E24" s="139"/>
      <c r="F24" s="48">
        <v>3150</v>
      </c>
      <c r="G24" s="141"/>
      <c r="H24" s="142">
        <v>3150</v>
      </c>
      <c r="I24" s="143"/>
    </row>
    <row r="25" spans="1:9" ht="13.5" thickBot="1">
      <c r="A25" s="37"/>
      <c r="B25" s="37"/>
      <c r="C25" s="37" t="s">
        <v>8</v>
      </c>
      <c r="D25" s="37"/>
      <c r="E25" s="37"/>
      <c r="F25" s="50">
        <f>SUM(F14:F24)</f>
        <v>57108</v>
      </c>
      <c r="G25" s="51">
        <f>SUM(G14:G24)</f>
        <v>575</v>
      </c>
      <c r="H25" s="50">
        <f>SUM(H14:H24)</f>
        <v>28933</v>
      </c>
      <c r="I25" s="62">
        <f>SUM(I14:I24)</f>
        <v>28750</v>
      </c>
    </row>
    <row r="26" spans="1:9" ht="13.5" thickTop="1">
      <c r="A26" s="1"/>
      <c r="B26" s="1"/>
      <c r="D26" s="1"/>
      <c r="E26" s="1"/>
      <c r="F26" s="1"/>
      <c r="G26" s="1"/>
      <c r="H26" s="1"/>
      <c r="I26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19"/>
  <sheetViews>
    <sheetView showGridLines="0" workbookViewId="0" topLeftCell="A40">
      <selection activeCell="K37" sqref="K37"/>
    </sheetView>
  </sheetViews>
  <sheetFormatPr defaultColWidth="9.140625" defaultRowHeight="12.75"/>
  <cols>
    <col min="1" max="1" width="6.7109375" style="1" customWidth="1"/>
    <col min="2" max="2" width="17.7109375" style="1" customWidth="1"/>
    <col min="3" max="3" width="13.57421875" style="1" customWidth="1"/>
    <col min="4" max="4" width="14.8515625" style="1" customWidth="1"/>
    <col min="5" max="5" width="10.00390625" style="1" customWidth="1"/>
    <col min="6" max="6" width="8.7109375" style="1" bestFit="1" customWidth="1"/>
    <col min="7" max="7" width="8.28125" style="1" bestFit="1" customWidth="1"/>
    <col min="8" max="8" width="8.00390625" style="1" bestFit="1" customWidth="1"/>
    <col min="9" max="9" width="8.140625" style="1" bestFit="1" customWidth="1"/>
    <col min="10" max="10" width="8.00390625" style="1" bestFit="1" customWidth="1"/>
    <col min="11" max="16384" width="9.140625" style="1" customWidth="1"/>
  </cols>
  <sheetData>
    <row r="1" spans="6:11" ht="12.75">
      <c r="F1" s="2" t="s">
        <v>0</v>
      </c>
      <c r="G1" s="3" t="s">
        <v>357</v>
      </c>
      <c r="K1"/>
    </row>
    <row r="2" spans="6:11" ht="12.75">
      <c r="F2" s="2" t="s">
        <v>1</v>
      </c>
      <c r="G2" s="3" t="s">
        <v>358</v>
      </c>
      <c r="K2"/>
    </row>
    <row r="3" spans="6:11" ht="12.75">
      <c r="F3" s="4"/>
      <c r="G3" s="5" t="s">
        <v>97</v>
      </c>
      <c r="K3"/>
    </row>
    <row r="4" ht="12.75">
      <c r="K4"/>
    </row>
    <row r="5" spans="1:11" ht="12.75">
      <c r="A5" s="6" t="s">
        <v>98</v>
      </c>
      <c r="B5" s="7"/>
      <c r="C5" s="7"/>
      <c r="D5" s="7"/>
      <c r="E5" s="7"/>
      <c r="F5" s="8"/>
      <c r="K5"/>
    </row>
    <row r="6" spans="1:11" ht="12.75">
      <c r="A6" s="9" t="s">
        <v>2</v>
      </c>
      <c r="B6" s="7"/>
      <c r="C6" s="7"/>
      <c r="D6" s="7"/>
      <c r="E6" s="7"/>
      <c r="F6" s="8"/>
      <c r="K6"/>
    </row>
    <row r="7" spans="1:11" ht="12.75">
      <c r="A7" s="10"/>
      <c r="B7" s="10"/>
      <c r="C7" s="10"/>
      <c r="D7" s="10"/>
      <c r="E7" s="114" t="s">
        <v>99</v>
      </c>
      <c r="F7" s="8" t="s">
        <v>23</v>
      </c>
      <c r="K7"/>
    </row>
    <row r="8" spans="1:11" ht="12.75">
      <c r="A8" s="10"/>
      <c r="B8" s="10"/>
      <c r="C8" s="11" t="s">
        <v>3</v>
      </c>
      <c r="D8" s="11" t="s">
        <v>4</v>
      </c>
      <c r="E8" s="114" t="s">
        <v>100</v>
      </c>
      <c r="F8" s="12" t="s">
        <v>18</v>
      </c>
      <c r="K8"/>
    </row>
    <row r="9" spans="1:11" ht="12.75">
      <c r="A9" s="13" t="s">
        <v>5</v>
      </c>
      <c r="B9" s="13" t="s">
        <v>6</v>
      </c>
      <c r="C9" s="13" t="s">
        <v>7</v>
      </c>
      <c r="D9" s="13" t="s">
        <v>7</v>
      </c>
      <c r="E9" s="13" t="s">
        <v>17</v>
      </c>
      <c r="F9" s="14" t="s">
        <v>29</v>
      </c>
      <c r="K9"/>
    </row>
    <row r="10" spans="1:11" ht="12.75">
      <c r="A10" s="115" t="s">
        <v>101</v>
      </c>
      <c r="B10" s="17" t="s">
        <v>102</v>
      </c>
      <c r="C10" s="116">
        <v>8785</v>
      </c>
      <c r="D10" s="11">
        <v>83</v>
      </c>
      <c r="E10" s="18">
        <v>6100</v>
      </c>
      <c r="F10" s="117">
        <v>4100</v>
      </c>
      <c r="K10"/>
    </row>
    <row r="11" spans="1:11" ht="12.75">
      <c r="A11" s="19">
        <v>16</v>
      </c>
      <c r="B11" s="20" t="s">
        <v>102</v>
      </c>
      <c r="C11" s="116">
        <v>8786</v>
      </c>
      <c r="D11" s="11">
        <v>84</v>
      </c>
      <c r="E11" s="21">
        <v>3990</v>
      </c>
      <c r="F11" s="118">
        <v>1890</v>
      </c>
      <c r="K11"/>
    </row>
    <row r="12" spans="1:6" ht="12.75">
      <c r="A12" s="19">
        <v>22</v>
      </c>
      <c r="B12" s="20" t="s">
        <v>103</v>
      </c>
      <c r="C12" s="116">
        <v>8787</v>
      </c>
      <c r="D12" s="11">
        <v>85</v>
      </c>
      <c r="E12" s="21">
        <v>6850</v>
      </c>
      <c r="F12" s="118">
        <v>4990</v>
      </c>
    </row>
    <row r="13" spans="1:6" ht="12.75">
      <c r="A13" s="19">
        <v>26</v>
      </c>
      <c r="B13" s="17" t="s">
        <v>104</v>
      </c>
      <c r="C13" s="116">
        <v>8788</v>
      </c>
      <c r="D13" s="11">
        <v>86</v>
      </c>
      <c r="E13" s="22">
        <v>14210</v>
      </c>
      <c r="F13" s="119">
        <v>8230</v>
      </c>
    </row>
    <row r="14" spans="1:6" ht="13.5" thickBot="1">
      <c r="A14" s="19">
        <v>31</v>
      </c>
      <c r="B14" s="10" t="s">
        <v>8</v>
      </c>
      <c r="C14" s="10"/>
      <c r="D14" s="10"/>
      <c r="E14" s="23">
        <f>SUM(E10:E13)</f>
        <v>31150</v>
      </c>
      <c r="F14" s="120">
        <f>SUM(F10:F13)</f>
        <v>19210</v>
      </c>
    </row>
    <row r="15" ht="14.25" thickBot="1" thickTop="1">
      <c r="F15" s="250"/>
    </row>
    <row r="16" spans="5:6" ht="13.5" thickTop="1">
      <c r="E16" s="53" t="str">
        <f>IF(E14="","",IF(E14=31150,"^ Correct!","^ Try again!"))</f>
        <v>^ Correct!</v>
      </c>
      <c r="F16" s="102" t="str">
        <f>IF(F14="","",IF(F14=19210,"^Correct!","^Try again!"))</f>
        <v>^Correct!</v>
      </c>
    </row>
    <row r="17" spans="1:9" ht="12.75">
      <c r="A17" s="6" t="s">
        <v>98</v>
      </c>
      <c r="B17" s="7"/>
      <c r="C17" s="7"/>
      <c r="D17" s="7"/>
      <c r="E17" s="7"/>
      <c r="F17" s="7"/>
      <c r="G17" s="7"/>
      <c r="H17" s="7"/>
      <c r="I17" s="7"/>
    </row>
    <row r="18" spans="1:9" ht="12.75">
      <c r="A18" s="9" t="s">
        <v>9</v>
      </c>
      <c r="B18" s="7"/>
      <c r="C18" s="7"/>
      <c r="D18" s="7"/>
      <c r="E18" s="7"/>
      <c r="F18" s="7"/>
      <c r="G18" s="7"/>
      <c r="H18" s="7"/>
      <c r="I18" s="7"/>
    </row>
    <row r="19" spans="1:9" ht="12.75">
      <c r="A19" s="10"/>
      <c r="B19" s="10"/>
      <c r="C19" s="10"/>
      <c r="D19" s="10"/>
      <c r="E19" s="10"/>
      <c r="F19" s="11" t="s">
        <v>10</v>
      </c>
      <c r="G19" s="10"/>
      <c r="H19" s="11" t="s">
        <v>11</v>
      </c>
      <c r="I19" s="11" t="s">
        <v>12</v>
      </c>
    </row>
    <row r="20" spans="1:9" ht="12.75">
      <c r="A20" s="10"/>
      <c r="B20" s="10"/>
      <c r="C20" s="11" t="s">
        <v>3</v>
      </c>
      <c r="D20" s="10"/>
      <c r="E20" s="11" t="s">
        <v>4</v>
      </c>
      <c r="F20" s="11" t="s">
        <v>13</v>
      </c>
      <c r="G20" s="11" t="s">
        <v>34</v>
      </c>
      <c r="H20" s="11" t="s">
        <v>14</v>
      </c>
      <c r="I20" s="24" t="s">
        <v>10</v>
      </c>
    </row>
    <row r="21" spans="1:9" ht="12.75">
      <c r="A21" s="13" t="s">
        <v>5</v>
      </c>
      <c r="B21" s="13" t="s">
        <v>15</v>
      </c>
      <c r="C21" s="13" t="s">
        <v>5</v>
      </c>
      <c r="D21" s="13" t="s">
        <v>16</v>
      </c>
      <c r="E21" s="13" t="s">
        <v>7</v>
      </c>
      <c r="F21" s="13" t="s">
        <v>17</v>
      </c>
      <c r="G21" s="13" t="s">
        <v>18</v>
      </c>
      <c r="H21" s="13" t="s">
        <v>18</v>
      </c>
      <c r="I21" s="13" t="s">
        <v>18</v>
      </c>
    </row>
    <row r="22" spans="1:9" ht="12.75">
      <c r="A22" s="115" t="s">
        <v>105</v>
      </c>
      <c r="B22" s="25" t="s">
        <v>106</v>
      </c>
      <c r="C22" s="115" t="s">
        <v>107</v>
      </c>
      <c r="D22" s="11" t="s">
        <v>108</v>
      </c>
      <c r="E22" s="11">
        <v>78</v>
      </c>
      <c r="F22" s="121">
        <v>37729</v>
      </c>
      <c r="G22" s="26">
        <v>37072</v>
      </c>
      <c r="H22" s="18">
        <v>83</v>
      </c>
      <c r="I22" s="27">
        <v>574</v>
      </c>
    </row>
    <row r="23" spans="1:9" ht="12.75">
      <c r="A23" s="19">
        <v>10</v>
      </c>
      <c r="B23" s="25" t="s">
        <v>109</v>
      </c>
      <c r="C23" s="122" t="s">
        <v>110</v>
      </c>
      <c r="D23" s="11" t="s">
        <v>108</v>
      </c>
      <c r="E23" s="11">
        <v>79</v>
      </c>
      <c r="F23" s="21">
        <v>4074</v>
      </c>
      <c r="G23" s="28"/>
      <c r="H23" s="21"/>
      <c r="I23" s="29">
        <v>4074</v>
      </c>
    </row>
    <row r="24" spans="1:9" ht="12.75">
      <c r="A24" s="19">
        <v>11</v>
      </c>
      <c r="B24" s="25" t="s">
        <v>111</v>
      </c>
      <c r="C24" s="122" t="s">
        <v>110</v>
      </c>
      <c r="D24" s="11" t="s">
        <v>112</v>
      </c>
      <c r="E24" s="11">
        <v>80</v>
      </c>
      <c r="F24" s="21">
        <v>8800</v>
      </c>
      <c r="G24" s="28">
        <v>8800</v>
      </c>
      <c r="H24" s="21"/>
      <c r="I24" s="29"/>
    </row>
    <row r="25" spans="1:9" ht="12.75">
      <c r="A25" s="19">
        <v>17</v>
      </c>
      <c r="B25" s="25" t="s">
        <v>113</v>
      </c>
      <c r="C25" s="122" t="s">
        <v>114</v>
      </c>
      <c r="D25" s="11" t="s">
        <v>19</v>
      </c>
      <c r="E25" s="11">
        <v>81</v>
      </c>
      <c r="F25" s="21">
        <v>13650</v>
      </c>
      <c r="G25" s="28">
        <v>13650</v>
      </c>
      <c r="H25" s="21"/>
      <c r="I25" s="29"/>
    </row>
    <row r="26" spans="1:9" ht="12.75">
      <c r="A26" s="19">
        <v>24</v>
      </c>
      <c r="B26" s="25" t="s">
        <v>106</v>
      </c>
      <c r="C26" s="122" t="s">
        <v>115</v>
      </c>
      <c r="D26" s="11" t="s">
        <v>108</v>
      </c>
      <c r="E26" s="11">
        <v>82</v>
      </c>
      <c r="F26" s="21">
        <v>9030</v>
      </c>
      <c r="G26" s="28">
        <v>8120</v>
      </c>
      <c r="H26" s="21">
        <v>280</v>
      </c>
      <c r="I26" s="29">
        <v>630</v>
      </c>
    </row>
    <row r="27" spans="1:9" ht="12.75">
      <c r="A27" s="19">
        <v>25</v>
      </c>
      <c r="B27" s="25" t="s">
        <v>116</v>
      </c>
      <c r="C27" s="122" t="s">
        <v>117</v>
      </c>
      <c r="D27" s="11" t="s">
        <v>84</v>
      </c>
      <c r="E27" s="11">
        <v>83</v>
      </c>
      <c r="F27" s="22">
        <v>3080</v>
      </c>
      <c r="G27" s="30">
        <v>3080</v>
      </c>
      <c r="H27" s="22"/>
      <c r="I27" s="31"/>
    </row>
    <row r="28" spans="1:9" ht="13.5" thickBot="1">
      <c r="A28" s="19">
        <v>31</v>
      </c>
      <c r="B28" s="25" t="s">
        <v>8</v>
      </c>
      <c r="C28" s="10"/>
      <c r="D28" s="10"/>
      <c r="E28" s="10"/>
      <c r="F28" s="23">
        <f>SUM(F22:F27)</f>
        <v>76363</v>
      </c>
      <c r="G28" s="32">
        <f>SUM(G22:G27)</f>
        <v>70722</v>
      </c>
      <c r="H28" s="23">
        <f>SUM(H22:H27)</f>
        <v>363</v>
      </c>
      <c r="I28" s="33">
        <f>SUM(I22:I27)</f>
        <v>5278</v>
      </c>
    </row>
    <row r="29" ht="13.5" thickTop="1"/>
    <row r="30" spans="3:9" ht="12.75">
      <c r="C30"/>
      <c r="F30" s="53" t="str">
        <f>IF(F28="","",IF(F28=76363,"^ Correct!","^ Try again!"))</f>
        <v>^ Correct!</v>
      </c>
      <c r="G30" s="53" t="str">
        <f>IF(G28="","",IF(G28=70722,"^ Correct!","^ Try again!"))</f>
        <v>^ Correct!</v>
      </c>
      <c r="H30" s="53" t="str">
        <f>IF(H28="","",IF(H28=363,"^ Correct!","^ Try again!"))</f>
        <v>^ Correct!</v>
      </c>
      <c r="I30" s="53" t="str">
        <f>IF(I28="","",IF(I28=5278,"^ Correct!","^ Try again!"))</f>
        <v>^ Correct!</v>
      </c>
    </row>
    <row r="31" spans="1:10" ht="12.75">
      <c r="A31" s="34" t="s">
        <v>98</v>
      </c>
      <c r="B31" s="35"/>
      <c r="C31" s="35"/>
      <c r="D31" s="35"/>
      <c r="E31" s="35"/>
      <c r="F31" s="35"/>
      <c r="G31" s="35"/>
      <c r="H31" s="35"/>
      <c r="I31" s="35"/>
      <c r="J31" s="35"/>
    </row>
    <row r="32" spans="1:10" ht="12.75">
      <c r="A32" s="36" t="s">
        <v>21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.75">
      <c r="A33" s="37"/>
      <c r="B33" s="37"/>
      <c r="C33" s="37"/>
      <c r="D33" s="37"/>
      <c r="E33" s="37"/>
      <c r="F33" s="37"/>
      <c r="G33" s="37"/>
      <c r="H33" s="37"/>
      <c r="I33" s="37"/>
      <c r="J33" s="38"/>
    </row>
    <row r="34" spans="1:10" ht="12.75">
      <c r="A34" s="37"/>
      <c r="B34" s="37"/>
      <c r="C34" s="37"/>
      <c r="D34" s="37"/>
      <c r="E34" s="37"/>
      <c r="F34" s="38" t="s">
        <v>22</v>
      </c>
      <c r="G34" s="38" t="s">
        <v>32</v>
      </c>
      <c r="H34" s="37"/>
      <c r="I34" s="38" t="s">
        <v>12</v>
      </c>
      <c r="J34" s="107" t="s">
        <v>23</v>
      </c>
    </row>
    <row r="35" spans="1:10" ht="12.75">
      <c r="A35" s="37"/>
      <c r="B35" s="37"/>
      <c r="C35" s="37"/>
      <c r="D35" s="38" t="s">
        <v>4</v>
      </c>
      <c r="E35" s="38" t="s">
        <v>24</v>
      </c>
      <c r="F35" s="38" t="s">
        <v>25</v>
      </c>
      <c r="G35" s="38" t="s">
        <v>26</v>
      </c>
      <c r="H35" s="38" t="s">
        <v>22</v>
      </c>
      <c r="I35" s="38" t="s">
        <v>32</v>
      </c>
      <c r="J35" s="108" t="s">
        <v>18</v>
      </c>
    </row>
    <row r="36" spans="1:10" ht="12.75">
      <c r="A36" s="40" t="s">
        <v>5</v>
      </c>
      <c r="B36" s="40" t="s">
        <v>27</v>
      </c>
      <c r="C36" s="41" t="s">
        <v>28</v>
      </c>
      <c r="D36" s="40" t="s">
        <v>7</v>
      </c>
      <c r="E36" s="40" t="s">
        <v>18</v>
      </c>
      <c r="F36" s="40" t="s">
        <v>18</v>
      </c>
      <c r="G36" s="40" t="s">
        <v>17</v>
      </c>
      <c r="H36" s="40" t="s">
        <v>17</v>
      </c>
      <c r="I36" s="40" t="s">
        <v>17</v>
      </c>
      <c r="J36" s="109" t="s">
        <v>29</v>
      </c>
    </row>
    <row r="37" spans="1:10" ht="12.75">
      <c r="A37" s="123" t="s">
        <v>118</v>
      </c>
      <c r="B37" s="25" t="s">
        <v>119</v>
      </c>
      <c r="C37" s="25" t="s">
        <v>120</v>
      </c>
      <c r="D37" s="42">
        <v>81</v>
      </c>
      <c r="E37" s="43">
        <v>4459</v>
      </c>
      <c r="F37" s="44">
        <v>91</v>
      </c>
      <c r="G37" s="43">
        <v>4550</v>
      </c>
      <c r="H37" s="44"/>
      <c r="I37" s="43"/>
      <c r="J37" s="124"/>
    </row>
    <row r="38" spans="1:10" ht="12.75">
      <c r="A38" s="45">
        <v>9</v>
      </c>
      <c r="B38" s="25" t="s">
        <v>56</v>
      </c>
      <c r="C38" s="25" t="s">
        <v>121</v>
      </c>
      <c r="D38" s="42">
        <v>82</v>
      </c>
      <c r="E38" s="46">
        <v>350</v>
      </c>
      <c r="F38" s="47"/>
      <c r="G38" s="46"/>
      <c r="H38" s="47"/>
      <c r="I38" s="46">
        <v>350</v>
      </c>
      <c r="J38" s="125"/>
    </row>
    <row r="39" spans="1:10" ht="12.75">
      <c r="A39" s="45">
        <v>11</v>
      </c>
      <c r="B39" s="25" t="s">
        <v>102</v>
      </c>
      <c r="C39" s="25" t="s">
        <v>122</v>
      </c>
      <c r="D39" s="42">
        <v>83</v>
      </c>
      <c r="E39" s="46">
        <v>5978</v>
      </c>
      <c r="F39" s="47">
        <v>122</v>
      </c>
      <c r="G39" s="46">
        <v>6100</v>
      </c>
      <c r="H39" s="47"/>
      <c r="I39" s="46"/>
      <c r="J39" s="125">
        <v>4100</v>
      </c>
    </row>
    <row r="40" spans="1:10" ht="12.75">
      <c r="A40" s="45">
        <v>15</v>
      </c>
      <c r="B40" s="25" t="s">
        <v>22</v>
      </c>
      <c r="C40" s="25" t="s">
        <v>123</v>
      </c>
      <c r="D40" s="42">
        <v>84</v>
      </c>
      <c r="E40" s="126">
        <v>59220</v>
      </c>
      <c r="F40" s="127"/>
      <c r="G40" s="126"/>
      <c r="H40" s="127">
        <v>59220</v>
      </c>
      <c r="I40" s="126"/>
      <c r="J40" s="128">
        <v>38200</v>
      </c>
    </row>
    <row r="41" spans="1:13" ht="12.75">
      <c r="A41" s="45"/>
      <c r="B41" s="25"/>
      <c r="C41" s="25" t="s">
        <v>124</v>
      </c>
      <c r="D41" s="42"/>
      <c r="E41" s="129">
        <f>SUM(E37:E40)</f>
        <v>70007</v>
      </c>
      <c r="F41" s="129">
        <f>SUM(F37:F40)</f>
        <v>213</v>
      </c>
      <c r="G41" s="129">
        <f>SUM(G37:G40)</f>
        <v>10650</v>
      </c>
      <c r="H41" s="129">
        <f>SUM(H37:H40)</f>
        <v>59220</v>
      </c>
      <c r="I41" s="129">
        <f>SUM(I37:I40)</f>
        <v>350</v>
      </c>
      <c r="J41" s="130">
        <f>SUM(J39:J40)</f>
        <v>42300</v>
      </c>
      <c r="K41" s="101"/>
      <c r="L41" s="101"/>
      <c r="M41" s="101"/>
    </row>
    <row r="42" spans="1:10" ht="12.75">
      <c r="A42" s="45">
        <v>30</v>
      </c>
      <c r="B42" s="25" t="s">
        <v>103</v>
      </c>
      <c r="C42" s="25" t="s">
        <v>125</v>
      </c>
      <c r="D42" s="42">
        <v>85</v>
      </c>
      <c r="E42" s="131">
        <v>6713</v>
      </c>
      <c r="F42" s="132">
        <v>137</v>
      </c>
      <c r="G42" s="131">
        <v>6850</v>
      </c>
      <c r="H42" s="132"/>
      <c r="I42" s="131"/>
      <c r="J42" s="133">
        <v>4990</v>
      </c>
    </row>
    <row r="43" spans="1:10" ht="12.75">
      <c r="A43" s="45">
        <v>31</v>
      </c>
      <c r="B43" s="25" t="s">
        <v>22</v>
      </c>
      <c r="C43" s="25" t="s">
        <v>126</v>
      </c>
      <c r="D43" s="42">
        <v>86</v>
      </c>
      <c r="E43" s="134">
        <v>66052</v>
      </c>
      <c r="F43" s="135"/>
      <c r="G43" s="134"/>
      <c r="H43" s="135">
        <v>66052</v>
      </c>
      <c r="I43" s="134"/>
      <c r="J43" s="136">
        <v>42500</v>
      </c>
    </row>
    <row r="44" spans="1:10" ht="12.75">
      <c r="A44" s="45"/>
      <c r="B44" s="25"/>
      <c r="C44" s="25" t="s">
        <v>127</v>
      </c>
      <c r="D44" s="42"/>
      <c r="E44" s="231">
        <f>SUM(E42:E43)</f>
        <v>72765</v>
      </c>
      <c r="F44" s="231">
        <f>SUM(F42:F43)</f>
        <v>137</v>
      </c>
      <c r="G44" s="231">
        <f>SUM(G42:G43)</f>
        <v>6850</v>
      </c>
      <c r="H44" s="231">
        <f>SUM(H42:H43)</f>
        <v>66052</v>
      </c>
      <c r="I44" s="37"/>
      <c r="J44" s="232">
        <f>SUM(J42:J43)</f>
        <v>47490</v>
      </c>
    </row>
    <row r="45" spans="1:10" ht="13.5" thickBot="1">
      <c r="A45" s="45">
        <v>31</v>
      </c>
      <c r="B45" s="25" t="s">
        <v>8</v>
      </c>
      <c r="C45" s="37"/>
      <c r="D45" s="49"/>
      <c r="E45" s="50">
        <f>SUM(E41+E44)</f>
        <v>142772</v>
      </c>
      <c r="F45" s="50">
        <f>SUM(F41+F44)</f>
        <v>350</v>
      </c>
      <c r="G45" s="50">
        <f>SUM(G41+G44)</f>
        <v>17500</v>
      </c>
      <c r="H45" s="50">
        <f>SUM(H41+H44)</f>
        <v>125272</v>
      </c>
      <c r="I45" s="50">
        <f>SUM(I41+I44)</f>
        <v>350</v>
      </c>
      <c r="J45" s="50">
        <f>SUM(J41+J44)</f>
        <v>89790</v>
      </c>
    </row>
    <row r="46" spans="1:4" ht="13.5" thickTop="1">
      <c r="A46" s="52"/>
      <c r="B46" s="52"/>
      <c r="C46" s="52"/>
      <c r="D46" s="52"/>
    </row>
    <row r="47" spans="1:10" ht="12.75">
      <c r="A47" s="54"/>
      <c r="B47" s="54"/>
      <c r="C47" s="54"/>
      <c r="D47" s="54"/>
      <c r="E47" s="53" t="str">
        <f>IF(E45="","",IF(E45=142772,"^ Correct!","^ Try again!"))</f>
        <v>^ Correct!</v>
      </c>
      <c r="F47" s="53" t="str">
        <f>IF(F45="","",IF(F45=350,"^ Correct!","^ Try again!"))</f>
        <v>^ Correct!</v>
      </c>
      <c r="G47" s="53" t="str">
        <f>IF(G45="","",IF(G45=17500,"^ Correct!","^ Try again!"))</f>
        <v>^ Correct!</v>
      </c>
      <c r="H47" s="53" t="str">
        <f>IF(H45="","",IF(H45=125272,"^ Correct!","^ Try again!"))</f>
        <v>^ Correct!</v>
      </c>
      <c r="I47" s="53" t="str">
        <f>IF(I45="","",IF(I45=350,"^ Correct!","^ Try again!"))</f>
        <v>^ Correct!</v>
      </c>
      <c r="J47" s="53" t="str">
        <f>IF(J45="","",IF(J45=80700,"^ Correct!","^ Try again!"))</f>
        <v>^ Try again!</v>
      </c>
    </row>
    <row r="48" spans="1:10" ht="12.75">
      <c r="A48" s="34" t="s">
        <v>98</v>
      </c>
      <c r="B48" s="35"/>
      <c r="C48" s="35"/>
      <c r="D48" s="35"/>
      <c r="E48" s="35"/>
      <c r="F48" s="35"/>
      <c r="G48" s="35"/>
      <c r="H48" s="35"/>
      <c r="I48" s="35"/>
      <c r="J48" s="137"/>
    </row>
    <row r="49" spans="1:10" ht="12.75">
      <c r="A49" s="36" t="s">
        <v>31</v>
      </c>
      <c r="B49" s="35"/>
      <c r="C49" s="35"/>
      <c r="D49" s="35"/>
      <c r="E49" s="35"/>
      <c r="F49" s="35"/>
      <c r="G49" s="35"/>
      <c r="H49" s="35"/>
      <c r="I49" s="35"/>
      <c r="J49" s="55"/>
    </row>
    <row r="50" spans="1:10" ht="12.75">
      <c r="A50" s="37"/>
      <c r="B50" s="37"/>
      <c r="C50" s="37"/>
      <c r="D50" s="37"/>
      <c r="E50" s="37"/>
      <c r="F50" s="37"/>
      <c r="G50" s="37"/>
      <c r="H50" s="37"/>
      <c r="I50" s="37"/>
      <c r="J50" s="39"/>
    </row>
    <row r="51" spans="1:10" ht="12.75">
      <c r="A51" s="37"/>
      <c r="B51" s="37"/>
      <c r="C51" s="37"/>
      <c r="D51" s="37"/>
      <c r="E51" s="37"/>
      <c r="F51" s="37"/>
      <c r="G51" s="37"/>
      <c r="H51" s="38" t="s">
        <v>12</v>
      </c>
      <c r="I51" s="38" t="s">
        <v>32</v>
      </c>
      <c r="J51" s="56"/>
    </row>
    <row r="52" spans="1:10" ht="12.75">
      <c r="A52" s="37"/>
      <c r="B52" s="38" t="s">
        <v>33</v>
      </c>
      <c r="C52" s="37"/>
      <c r="D52" s="38" t="s">
        <v>15</v>
      </c>
      <c r="E52" s="38" t="s">
        <v>4</v>
      </c>
      <c r="F52" s="38" t="s">
        <v>24</v>
      </c>
      <c r="G52" s="38" t="s">
        <v>34</v>
      </c>
      <c r="H52" s="38" t="s">
        <v>32</v>
      </c>
      <c r="I52" s="38" t="s">
        <v>35</v>
      </c>
      <c r="J52" s="56"/>
    </row>
    <row r="53" spans="1:10" ht="12.75">
      <c r="A53" s="40" t="s">
        <v>5</v>
      </c>
      <c r="B53" s="40" t="s">
        <v>7</v>
      </c>
      <c r="C53" s="40" t="s">
        <v>36</v>
      </c>
      <c r="D53" s="40" t="s">
        <v>37</v>
      </c>
      <c r="E53" s="40" t="s">
        <v>7</v>
      </c>
      <c r="F53" s="40" t="s">
        <v>17</v>
      </c>
      <c r="G53" s="40" t="s">
        <v>17</v>
      </c>
      <c r="H53" s="40" t="s">
        <v>18</v>
      </c>
      <c r="I53" s="40" t="s">
        <v>18</v>
      </c>
      <c r="J53" s="57"/>
    </row>
    <row r="54" spans="1:10" ht="12.75">
      <c r="A54" s="123" t="s">
        <v>128</v>
      </c>
      <c r="B54" s="38">
        <v>3410</v>
      </c>
      <c r="C54" s="37" t="s">
        <v>129</v>
      </c>
      <c r="D54" s="25" t="s">
        <v>130</v>
      </c>
      <c r="E54" s="38">
        <v>76</v>
      </c>
      <c r="F54" s="138">
        <v>2968</v>
      </c>
      <c r="G54" s="44"/>
      <c r="H54" s="138">
        <v>2968</v>
      </c>
      <c r="I54" s="58"/>
      <c r="J54" s="59"/>
    </row>
    <row r="55" spans="1:10" ht="12.75">
      <c r="A55" s="37"/>
      <c r="B55" s="139"/>
      <c r="C55" s="37"/>
      <c r="D55" s="25" t="s">
        <v>131</v>
      </c>
      <c r="E55" s="139"/>
      <c r="F55" s="46">
        <v>742</v>
      </c>
      <c r="G55" s="47"/>
      <c r="H55" s="46">
        <v>742</v>
      </c>
      <c r="I55" s="60"/>
      <c r="J55" s="59"/>
    </row>
    <row r="56" spans="1:10" ht="12.75">
      <c r="A56" s="45">
        <v>8</v>
      </c>
      <c r="B56" s="38">
        <v>3411</v>
      </c>
      <c r="C56" s="37" t="s">
        <v>116</v>
      </c>
      <c r="D56" s="25" t="s">
        <v>116</v>
      </c>
      <c r="E56" s="38">
        <v>77</v>
      </c>
      <c r="F56" s="46">
        <v>6174</v>
      </c>
      <c r="G56" s="47">
        <v>126</v>
      </c>
      <c r="H56" s="46"/>
      <c r="I56" s="60">
        <v>6300</v>
      </c>
      <c r="J56" s="59"/>
    </row>
    <row r="57" spans="1:10" ht="12.75">
      <c r="A57" s="45">
        <v>15</v>
      </c>
      <c r="B57" s="38">
        <v>3412</v>
      </c>
      <c r="C57" s="37" t="s">
        <v>93</v>
      </c>
      <c r="D57" s="25" t="s">
        <v>38</v>
      </c>
      <c r="E57" s="38">
        <v>78</v>
      </c>
      <c r="F57" s="46">
        <v>5320</v>
      </c>
      <c r="G57" s="47"/>
      <c r="H57" s="46">
        <v>5320</v>
      </c>
      <c r="I57" s="60"/>
      <c r="J57" s="61"/>
    </row>
    <row r="58" spans="1:10" ht="12.75">
      <c r="A58" s="37"/>
      <c r="B58" s="139"/>
      <c r="C58" s="37"/>
      <c r="D58" s="25" t="s">
        <v>132</v>
      </c>
      <c r="E58" s="139"/>
      <c r="F58" s="46">
        <v>3150</v>
      </c>
      <c r="G58" s="47"/>
      <c r="H58" s="46">
        <v>3150</v>
      </c>
      <c r="I58" s="60"/>
      <c r="J58" s="61"/>
    </row>
    <row r="59" spans="1:10" ht="12.75">
      <c r="A59" s="45">
        <v>19</v>
      </c>
      <c r="B59" s="38">
        <v>3413</v>
      </c>
      <c r="C59" s="25" t="s">
        <v>111</v>
      </c>
      <c r="D59" s="25" t="s">
        <v>111</v>
      </c>
      <c r="E59" s="38">
        <v>79</v>
      </c>
      <c r="F59" s="46">
        <v>8624</v>
      </c>
      <c r="G59" s="47">
        <v>176</v>
      </c>
      <c r="H59" s="46"/>
      <c r="I59" s="60">
        <v>8800</v>
      </c>
      <c r="J59" s="39"/>
    </row>
    <row r="60" spans="1:10" ht="12.75">
      <c r="A60" s="45">
        <v>23</v>
      </c>
      <c r="B60" s="38">
        <v>3414</v>
      </c>
      <c r="C60" s="25" t="s">
        <v>113</v>
      </c>
      <c r="D60" s="25" t="s">
        <v>113</v>
      </c>
      <c r="E60" s="38">
        <v>80</v>
      </c>
      <c r="F60" s="46">
        <v>13377</v>
      </c>
      <c r="G60" s="47">
        <v>273</v>
      </c>
      <c r="H60" s="46"/>
      <c r="I60" s="60">
        <v>13650</v>
      </c>
      <c r="J60" s="39"/>
    </row>
    <row r="61" spans="1:10" ht="12.75">
      <c r="A61" s="45">
        <v>26</v>
      </c>
      <c r="B61" s="38">
        <v>3415</v>
      </c>
      <c r="C61" s="37" t="s">
        <v>133</v>
      </c>
      <c r="D61" s="25" t="s">
        <v>134</v>
      </c>
      <c r="E61" s="38">
        <v>81</v>
      </c>
      <c r="F61" s="46">
        <v>1283</v>
      </c>
      <c r="G61" s="47"/>
      <c r="H61" s="46">
        <v>1283</v>
      </c>
      <c r="I61" s="60"/>
      <c r="J61" s="39"/>
    </row>
    <row r="62" spans="1:10" ht="12.75">
      <c r="A62" s="45">
        <v>29</v>
      </c>
      <c r="B62" s="38">
        <v>3416</v>
      </c>
      <c r="C62" s="37" t="s">
        <v>135</v>
      </c>
      <c r="D62" s="25" t="s">
        <v>136</v>
      </c>
      <c r="E62" s="38">
        <v>82</v>
      </c>
      <c r="F62" s="46">
        <v>7000</v>
      </c>
      <c r="G62" s="47"/>
      <c r="H62" s="46">
        <v>7000</v>
      </c>
      <c r="I62" s="60"/>
      <c r="J62" s="39"/>
    </row>
    <row r="63" spans="1:10" ht="12.75">
      <c r="A63" s="45">
        <v>30</v>
      </c>
      <c r="B63" s="38">
        <v>3417</v>
      </c>
      <c r="C63" s="37" t="s">
        <v>93</v>
      </c>
      <c r="D63" s="25" t="s">
        <v>38</v>
      </c>
      <c r="E63" s="38">
        <v>83</v>
      </c>
      <c r="F63" s="46">
        <v>5320</v>
      </c>
      <c r="G63" s="110"/>
      <c r="H63" s="140">
        <v>5320</v>
      </c>
      <c r="I63" s="125"/>
      <c r="J63" s="39"/>
    </row>
    <row r="64" spans="1:10" ht="12.75">
      <c r="A64" s="37"/>
      <c r="B64" s="37"/>
      <c r="C64" s="37"/>
      <c r="D64" s="25" t="s">
        <v>132</v>
      </c>
      <c r="E64" s="139"/>
      <c r="F64" s="48">
        <v>3150</v>
      </c>
      <c r="G64" s="141"/>
      <c r="H64" s="142">
        <v>3150</v>
      </c>
      <c r="I64" s="143"/>
      <c r="J64" s="39"/>
    </row>
    <row r="65" spans="1:10" ht="13.5" thickBot="1">
      <c r="A65" s="37"/>
      <c r="B65" s="37"/>
      <c r="C65" s="37" t="s">
        <v>8</v>
      </c>
      <c r="D65" s="37"/>
      <c r="E65" s="37"/>
      <c r="F65" s="50">
        <f>SUM(F54:F64)</f>
        <v>57108</v>
      </c>
      <c r="G65" s="51">
        <f>SUM(G54:G64)</f>
        <v>575</v>
      </c>
      <c r="H65" s="50">
        <f>SUM(H54:H64)</f>
        <v>28933</v>
      </c>
      <c r="I65" s="62">
        <f>SUM(I54:I64)</f>
        <v>28750</v>
      </c>
      <c r="J65" s="39"/>
    </row>
    <row r="66" ht="13.5" thickTop="1">
      <c r="C66"/>
    </row>
    <row r="67" spans="3:9" ht="12.75">
      <c r="C67"/>
      <c r="F67" s="53" t="str">
        <f>IF(F65="","",IF(F65=57108,"^ Correct!","^ Try again!"))</f>
        <v>^ Correct!</v>
      </c>
      <c r="G67" s="53" t="str">
        <f>IF(G65="","",IF(G65=575,"^ Correct!","^ Try again!"))</f>
        <v>^ Correct!</v>
      </c>
      <c r="H67" s="53" t="str">
        <f>IF(H65="","",IF(H65=28933,"^ Correct!","^ Try again!"))</f>
        <v>^ Correct!</v>
      </c>
      <c r="I67" s="53" t="str">
        <f>IF(I65="","",IF(I65=28750,"^ Correct!","^ Try again!"))</f>
        <v>^ Correct!</v>
      </c>
    </row>
    <row r="68" spans="1:9" ht="12.75">
      <c r="A68" s="34" t="s">
        <v>98</v>
      </c>
      <c r="B68" s="35"/>
      <c r="C68" s="35"/>
      <c r="D68" s="35"/>
      <c r="E68" s="35"/>
      <c r="F68" s="144"/>
      <c r="G68" s="53"/>
      <c r="H68" s="53"/>
      <c r="I68" s="53"/>
    </row>
    <row r="69" spans="1:9" ht="12.75">
      <c r="A69" s="36" t="s">
        <v>40</v>
      </c>
      <c r="B69" s="35"/>
      <c r="C69" s="35"/>
      <c r="D69" s="35"/>
      <c r="E69" s="35"/>
      <c r="F69" s="144"/>
      <c r="G69" s="53"/>
      <c r="H69" s="53"/>
      <c r="I69" s="53"/>
    </row>
    <row r="70" spans="1:9" ht="12.75">
      <c r="A70" s="37"/>
      <c r="B70" s="145"/>
      <c r="C70" s="145"/>
      <c r="D70" s="37"/>
      <c r="E70" s="37"/>
      <c r="F70" s="37"/>
      <c r="G70" s="53"/>
      <c r="H70" s="53"/>
      <c r="I70" s="53"/>
    </row>
    <row r="71" spans="1:9" ht="12.75">
      <c r="A71" s="37"/>
      <c r="B71" s="37"/>
      <c r="C71" s="37"/>
      <c r="D71" s="146" t="s">
        <v>4</v>
      </c>
      <c r="E71" s="147"/>
      <c r="F71" s="147"/>
      <c r="G71" s="53"/>
      <c r="H71" s="53"/>
      <c r="I71" s="53"/>
    </row>
    <row r="72" spans="1:9" ht="12.75">
      <c r="A72" s="40" t="s">
        <v>5</v>
      </c>
      <c r="B72" s="148" t="s">
        <v>41</v>
      </c>
      <c r="C72" s="149"/>
      <c r="D72" s="150" t="s">
        <v>7</v>
      </c>
      <c r="E72" s="151" t="s">
        <v>18</v>
      </c>
      <c r="F72" s="152" t="s">
        <v>17</v>
      </c>
      <c r="G72" s="53"/>
      <c r="H72" s="53"/>
      <c r="I72" s="53"/>
    </row>
    <row r="73" spans="1:9" ht="12.75">
      <c r="A73" s="123" t="s">
        <v>101</v>
      </c>
      <c r="B73" s="153" t="s">
        <v>43</v>
      </c>
      <c r="C73" s="37"/>
      <c r="D73" s="42">
        <v>65</v>
      </c>
      <c r="E73" s="43"/>
      <c r="F73" s="147"/>
      <c r="G73" s="53"/>
      <c r="H73" s="53"/>
      <c r="I73" s="53"/>
    </row>
    <row r="74" spans="1:9" ht="12.75">
      <c r="A74" s="37"/>
      <c r="B74" s="153" t="s">
        <v>137</v>
      </c>
      <c r="C74" s="37"/>
      <c r="D74" s="42"/>
      <c r="E74" s="147"/>
      <c r="F74" s="43"/>
      <c r="G74" s="76">
        <f>IF(F74="","",IF(F74=175,"«- Correct!","«- Try again!"))</f>
      </c>
      <c r="H74" s="53"/>
      <c r="I74" s="53"/>
    </row>
    <row r="75" spans="1:9" ht="12.75">
      <c r="A75" s="45">
        <v>3</v>
      </c>
      <c r="B75" s="25" t="s">
        <v>138</v>
      </c>
      <c r="C75" s="37"/>
      <c r="D75" s="42">
        <v>66</v>
      </c>
      <c r="E75" s="43"/>
      <c r="F75" s="147"/>
      <c r="G75" s="53"/>
      <c r="H75" s="53"/>
      <c r="I75" s="53"/>
    </row>
    <row r="76" spans="1:9" ht="12.75">
      <c r="A76" s="37"/>
      <c r="B76" s="25" t="s">
        <v>42</v>
      </c>
      <c r="C76" s="37"/>
      <c r="D76" s="42"/>
      <c r="E76" s="147"/>
      <c r="F76" s="43"/>
      <c r="G76" s="76">
        <f>IF(F76="","",IF(F76=798,"«- Correct!","«- Try again!"))</f>
      </c>
      <c r="H76" s="53"/>
      <c r="I76" s="53"/>
    </row>
    <row r="77" spans="1:9" ht="12.75">
      <c r="A77" s="45">
        <v>12</v>
      </c>
      <c r="B77" s="25" t="s">
        <v>139</v>
      </c>
      <c r="C77" s="37"/>
      <c r="D77" s="42">
        <v>67</v>
      </c>
      <c r="E77" s="43"/>
      <c r="F77" s="147"/>
      <c r="G77" s="53"/>
      <c r="H77" s="53"/>
      <c r="I77" s="53"/>
    </row>
    <row r="78" spans="1:9" ht="12.75">
      <c r="A78" s="37"/>
      <c r="B78" s="25" t="s">
        <v>94</v>
      </c>
      <c r="C78" s="37"/>
      <c r="D78" s="42"/>
      <c r="E78" s="147"/>
      <c r="F78" s="43"/>
      <c r="G78" s="76">
        <f>IF(F78="","",IF(F78=854,"«- Correct!","«- Try again!"))</f>
      </c>
      <c r="H78" s="53"/>
      <c r="I78" s="53"/>
    </row>
    <row r="79" spans="1:9" ht="12.75">
      <c r="A79" s="154"/>
      <c r="B79" s="155"/>
      <c r="C79" s="156"/>
      <c r="D79" s="157"/>
      <c r="E79" s="158"/>
      <c r="F79" s="159"/>
      <c r="G79" s="53"/>
      <c r="H79" s="53"/>
      <c r="I79" s="53"/>
    </row>
    <row r="80" spans="1:9" ht="12.75">
      <c r="A80" s="37"/>
      <c r="B80" s="160" t="s">
        <v>140</v>
      </c>
      <c r="C80" s="42"/>
      <c r="D80" s="147"/>
      <c r="E80" s="147"/>
      <c r="F80" s="37"/>
      <c r="G80" s="53"/>
      <c r="H80" s="53"/>
      <c r="I80" s="53"/>
    </row>
    <row r="81" spans="1:9" ht="12.75">
      <c r="A81" s="161" t="s">
        <v>141</v>
      </c>
      <c r="B81" s="25" t="s">
        <v>142</v>
      </c>
      <c r="C81" s="37"/>
      <c r="D81" s="42">
        <v>68</v>
      </c>
      <c r="E81" s="43"/>
      <c r="F81" s="147"/>
      <c r="G81" s="53"/>
      <c r="H81" s="53"/>
      <c r="I81" s="53"/>
    </row>
    <row r="82" spans="1:9" ht="12.75">
      <c r="A82" s="37"/>
      <c r="B82" s="25" t="s">
        <v>143</v>
      </c>
      <c r="C82" s="37"/>
      <c r="D82" s="42"/>
      <c r="E82" s="147"/>
      <c r="F82" s="43"/>
      <c r="G82" s="76">
        <f>IF(F82="","",IF(F82=553,"«- Correct!","«- Try again!"))</f>
      </c>
      <c r="H82" s="53"/>
      <c r="I82" s="53"/>
    </row>
    <row r="83" spans="1:9" ht="12.75">
      <c r="A83" s="45">
        <v>31</v>
      </c>
      <c r="B83" s="25" t="s">
        <v>144</v>
      </c>
      <c r="C83" s="37"/>
      <c r="D83" s="42">
        <v>69</v>
      </c>
      <c r="E83" s="43"/>
      <c r="F83" s="147"/>
      <c r="G83" s="53"/>
      <c r="H83" s="53"/>
      <c r="I83" s="53"/>
    </row>
    <row r="84" spans="1:9" ht="12.75">
      <c r="A84" s="37"/>
      <c r="B84" s="25" t="s">
        <v>145</v>
      </c>
      <c r="C84" s="37"/>
      <c r="D84" s="42"/>
      <c r="E84" s="147"/>
      <c r="F84" s="43"/>
      <c r="G84" s="76">
        <f>IF(F84="","",IF(F84=669,"«- Correct!","«- Try again!"))</f>
      </c>
      <c r="H84" s="53"/>
      <c r="I84" s="53"/>
    </row>
    <row r="85" spans="1:9" ht="12.75">
      <c r="A85" s="45">
        <v>31</v>
      </c>
      <c r="B85" s="25" t="s">
        <v>146</v>
      </c>
      <c r="C85" s="37"/>
      <c r="D85" s="42">
        <v>70</v>
      </c>
      <c r="E85" s="43"/>
      <c r="F85" s="147"/>
      <c r="G85" s="53"/>
      <c r="H85" s="53"/>
      <c r="I85" s="53"/>
    </row>
    <row r="86" spans="1:9" ht="12.75">
      <c r="A86" s="37"/>
      <c r="B86" s="25" t="s">
        <v>44</v>
      </c>
      <c r="C86" s="37"/>
      <c r="D86" s="42"/>
      <c r="E86" s="147"/>
      <c r="F86" s="43"/>
      <c r="G86" s="76">
        <f>IF(F86="","",IF(F86=289,"«- Correct!","«- Try again!"))</f>
      </c>
      <c r="H86" s="53"/>
      <c r="I86" s="53"/>
    </row>
    <row r="87" spans="1:9" ht="12.75">
      <c r="A87" s="45">
        <v>31</v>
      </c>
      <c r="B87" s="25" t="s">
        <v>147</v>
      </c>
      <c r="C87" s="37"/>
      <c r="D87" s="42">
        <v>71</v>
      </c>
      <c r="E87" s="43"/>
      <c r="F87" s="147"/>
      <c r="G87" s="53"/>
      <c r="H87" s="53"/>
      <c r="I87" s="53"/>
    </row>
    <row r="88" spans="1:9" ht="12.75">
      <c r="A88" s="37"/>
      <c r="B88" s="25" t="s">
        <v>148</v>
      </c>
      <c r="C88" s="37"/>
      <c r="D88" s="42"/>
      <c r="E88" s="147"/>
      <c r="F88" s="43"/>
      <c r="G88" s="76">
        <f>IF(F88="","",IF(F88=567,"«- Correct!","«- Try again!"))</f>
      </c>
      <c r="H88" s="53"/>
      <c r="I88" s="53"/>
    </row>
    <row r="89" spans="1:9" ht="12.75">
      <c r="A89" s="45">
        <v>31</v>
      </c>
      <c r="B89" s="25" t="s">
        <v>149</v>
      </c>
      <c r="C89" s="37"/>
      <c r="D89" s="42">
        <v>72</v>
      </c>
      <c r="E89" s="43"/>
      <c r="F89" s="147"/>
      <c r="G89" s="53"/>
      <c r="H89" s="53"/>
      <c r="I89" s="53"/>
    </row>
    <row r="90" spans="1:9" ht="12.75">
      <c r="A90" s="37"/>
      <c r="B90" s="25" t="s">
        <v>150</v>
      </c>
      <c r="C90" s="37"/>
      <c r="D90" s="42"/>
      <c r="E90" s="147"/>
      <c r="F90" s="43"/>
      <c r="G90" s="76">
        <f>IF(F90="","",IF(F90=329,"«- Correct!","«- Try again!"))</f>
      </c>
      <c r="H90" s="53"/>
      <c r="I90" s="53"/>
    </row>
    <row r="91" spans="1:9" ht="12.75">
      <c r="A91" s="153"/>
      <c r="B91" s="147"/>
      <c r="C91" s="42"/>
      <c r="D91" s="147"/>
      <c r="E91" s="147"/>
      <c r="F91" s="37"/>
      <c r="G91" s="53"/>
      <c r="H91" s="53"/>
      <c r="I91" s="53"/>
    </row>
    <row r="92" spans="1:9" ht="12.75">
      <c r="A92" s="147"/>
      <c r="B92" s="162" t="s">
        <v>151</v>
      </c>
      <c r="C92" s="42"/>
      <c r="D92" s="147"/>
      <c r="E92" s="147"/>
      <c r="F92" s="37"/>
      <c r="G92" s="53"/>
      <c r="H92" s="53"/>
      <c r="I92" s="53"/>
    </row>
    <row r="93" spans="1:9" ht="12.75">
      <c r="A93" s="161" t="s">
        <v>141</v>
      </c>
      <c r="B93" s="153" t="s">
        <v>152</v>
      </c>
      <c r="C93" s="37"/>
      <c r="D93" s="42">
        <v>73</v>
      </c>
      <c r="E93" s="43"/>
      <c r="F93" s="147"/>
      <c r="G93" s="53"/>
      <c r="H93" s="53"/>
      <c r="I93" s="53"/>
    </row>
    <row r="94" spans="1:9" ht="12.75">
      <c r="A94" s="147"/>
      <c r="B94" s="153" t="s">
        <v>153</v>
      </c>
      <c r="C94" s="37"/>
      <c r="D94" s="42"/>
      <c r="E94" s="147"/>
      <c r="F94" s="43"/>
      <c r="G94" s="76">
        <f>IF(F94="","",IF(F94=350,"«- Correct!","«- Try again!"))</f>
      </c>
      <c r="H94" s="53"/>
      <c r="I94" s="53"/>
    </row>
    <row r="95" spans="1:9" ht="12.75">
      <c r="A95" s="147"/>
      <c r="B95" s="163" t="s">
        <v>154</v>
      </c>
      <c r="C95" s="37"/>
      <c r="D95" s="42"/>
      <c r="E95" s="147"/>
      <c r="F95" s="46"/>
      <c r="G95" s="76">
        <f>IF(F95="","",IF(F95=175,"«- Correct!","«- Try again!"))</f>
      </c>
      <c r="H95" s="53"/>
      <c r="I95" s="53"/>
    </row>
    <row r="96" spans="1:9" ht="12.75">
      <c r="A96" s="147"/>
      <c r="B96" s="163" t="s">
        <v>155</v>
      </c>
      <c r="C96" s="37"/>
      <c r="D96" s="42"/>
      <c r="E96" s="147"/>
      <c r="F96" s="46"/>
      <c r="G96" s="76">
        <f>IF(F96="","",IF(F96=99910,"«- Correct!","«- Try again!"))</f>
      </c>
      <c r="H96" s="53"/>
      <c r="I96" s="53"/>
    </row>
    <row r="97" spans="1:9" ht="12.75">
      <c r="A97" s="147"/>
      <c r="B97" s="153" t="s">
        <v>156</v>
      </c>
      <c r="C97" s="37"/>
      <c r="D97" s="42"/>
      <c r="E97" s="147"/>
      <c r="F97" s="46"/>
      <c r="G97" s="76">
        <f>IF(F97="","",IF(F97=329,"«- Correct!","«- Try again!"))</f>
      </c>
      <c r="H97" s="53"/>
      <c r="I97" s="53"/>
    </row>
    <row r="98" spans="1:9" ht="12.75">
      <c r="A98" s="147"/>
      <c r="B98" s="153" t="s">
        <v>157</v>
      </c>
      <c r="C98" s="37"/>
      <c r="D98" s="42"/>
      <c r="E98" s="147"/>
      <c r="F98" s="46"/>
      <c r="G98" s="76">
        <f>IF(F98="","",IF(F98=567,"«- Correct!","«- Try again!"))</f>
      </c>
      <c r="H98" s="53"/>
      <c r="I98" s="53"/>
    </row>
    <row r="99" spans="1:9" ht="12.75">
      <c r="A99" s="145"/>
      <c r="B99" s="153" t="s">
        <v>158</v>
      </c>
      <c r="C99" s="37"/>
      <c r="D99" s="42"/>
      <c r="E99" s="147"/>
      <c r="F99" s="46"/>
      <c r="G99" s="76">
        <f>IF(F99="","",IF(F99=6300,"«- Correct!","«- Try again!"))</f>
      </c>
      <c r="H99" s="53"/>
      <c r="I99" s="53"/>
    </row>
    <row r="100" spans="1:9" ht="12.75">
      <c r="A100" s="147"/>
      <c r="B100" s="153" t="s">
        <v>159</v>
      </c>
      <c r="C100" s="37"/>
      <c r="D100" s="42"/>
      <c r="E100" s="147"/>
      <c r="F100" s="46"/>
      <c r="G100" s="76">
        <f>IF(F100="","",IF(F100=10640,"«- Correct!","«- Try again!"))</f>
      </c>
      <c r="H100" s="53"/>
      <c r="I100" s="53"/>
    </row>
    <row r="101" spans="1:9" ht="12.75">
      <c r="A101" s="147"/>
      <c r="B101" s="25" t="s">
        <v>160</v>
      </c>
      <c r="C101" s="37"/>
      <c r="D101" s="139"/>
      <c r="E101" s="147"/>
      <c r="F101" s="46"/>
      <c r="G101" s="76">
        <f>IF(F101="","",IF(F101=553,"«- Correct!","«- Try again!"))</f>
      </c>
      <c r="H101" s="53"/>
      <c r="I101" s="53"/>
    </row>
    <row r="102" spans="1:9" ht="12.75">
      <c r="A102" s="37"/>
      <c r="B102" s="163" t="s">
        <v>161</v>
      </c>
      <c r="C102" s="37"/>
      <c r="D102" s="42"/>
      <c r="E102" s="147"/>
      <c r="F102" s="46"/>
      <c r="G102" s="76">
        <f>IF(F102="","",IF(F102=742,"«- Correct!","«- Try again!"))</f>
      </c>
      <c r="H102" s="53"/>
      <c r="I102" s="53"/>
    </row>
    <row r="103" spans="1:9" ht="12.75">
      <c r="A103" s="147"/>
      <c r="B103" s="153" t="s">
        <v>162</v>
      </c>
      <c r="C103" s="37"/>
      <c r="D103" s="42"/>
      <c r="E103" s="147"/>
      <c r="F103" s="46"/>
      <c r="G103" s="76">
        <f>IF(F103="","",IF(F103=2968,"«- Correct!","«- Try again!"))</f>
      </c>
      <c r="H103" s="53"/>
      <c r="I103" s="53"/>
    </row>
    <row r="104" spans="1:9" ht="12.75">
      <c r="A104" s="147"/>
      <c r="B104" s="153" t="s">
        <v>163</v>
      </c>
      <c r="C104" s="37"/>
      <c r="D104" s="42"/>
      <c r="E104" s="147"/>
      <c r="F104" s="46"/>
      <c r="G104" s="76">
        <f>IF(F104="","",IF(F104=289,"«- Correct!","«- Try again!"))</f>
      </c>
      <c r="H104" s="53"/>
      <c r="I104" s="53"/>
    </row>
    <row r="105" spans="1:9" ht="12.75">
      <c r="A105" s="147"/>
      <c r="B105" s="153" t="s">
        <v>164</v>
      </c>
      <c r="C105" s="37"/>
      <c r="D105" s="42"/>
      <c r="E105" s="147"/>
      <c r="F105" s="46"/>
      <c r="G105" s="76">
        <f>IF(F105="","",IF(F105=669,"«- Correct!","«- Try again!"))</f>
      </c>
      <c r="H105" s="53"/>
      <c r="I105" s="53"/>
    </row>
    <row r="106" spans="1:9" ht="12.75">
      <c r="A106" s="147"/>
      <c r="B106" s="153" t="s">
        <v>165</v>
      </c>
      <c r="C106" s="37"/>
      <c r="D106" s="42"/>
      <c r="E106" s="147"/>
      <c r="F106" s="43"/>
      <c r="G106" s="76">
        <f>IF(F106="","",IF(F106=1283,"«- Correct!","«- Try again!"))</f>
      </c>
      <c r="H106" s="53"/>
      <c r="I106" s="53"/>
    </row>
    <row r="107" spans="1:9" ht="12.75">
      <c r="A107" s="147">
        <v>31</v>
      </c>
      <c r="B107" s="153" t="s">
        <v>22</v>
      </c>
      <c r="C107" s="37"/>
      <c r="D107" s="42">
        <v>74</v>
      </c>
      <c r="E107" s="43"/>
      <c r="F107" s="147"/>
      <c r="G107" s="53"/>
      <c r="H107" s="53"/>
      <c r="I107" s="53"/>
    </row>
    <row r="108" spans="1:9" ht="12.75">
      <c r="A108" s="147"/>
      <c r="B108" s="153" t="s">
        <v>166</v>
      </c>
      <c r="C108" s="37"/>
      <c r="D108" s="42"/>
      <c r="E108" s="147"/>
      <c r="F108" s="43"/>
      <c r="G108" s="76">
        <f>IF(F108="","",IF(F108=156422,"«- Correct!","«- Try again!"))</f>
      </c>
      <c r="H108" s="53"/>
      <c r="I108" s="53"/>
    </row>
    <row r="109" spans="1:9" ht="12.75">
      <c r="A109" s="147">
        <v>31</v>
      </c>
      <c r="B109" s="153" t="s">
        <v>152</v>
      </c>
      <c r="C109" s="37"/>
      <c r="D109" s="42">
        <v>75</v>
      </c>
      <c r="E109" s="43"/>
      <c r="F109" s="147"/>
      <c r="G109" s="53"/>
      <c r="H109" s="53"/>
      <c r="I109" s="53"/>
    </row>
    <row r="110" spans="1:9" ht="12.75">
      <c r="A110" s="145"/>
      <c r="B110" s="153" t="s">
        <v>167</v>
      </c>
      <c r="C110" s="37"/>
      <c r="D110" s="42"/>
      <c r="E110" s="147"/>
      <c r="F110" s="43"/>
      <c r="G110" s="76">
        <f>IF(F110="","",IF(F110=31647,"«- Correct!","«- Try again!"))</f>
      </c>
      <c r="H110" s="53"/>
      <c r="I110" s="53"/>
    </row>
    <row r="111" spans="1:9" ht="12.75">
      <c r="A111" s="147">
        <v>31</v>
      </c>
      <c r="B111" s="153" t="s">
        <v>168</v>
      </c>
      <c r="C111" s="37"/>
      <c r="D111" s="42">
        <v>76</v>
      </c>
      <c r="E111" s="43"/>
      <c r="F111" s="147"/>
      <c r="G111" s="53"/>
      <c r="H111" s="53"/>
      <c r="I111" s="53"/>
    </row>
    <row r="112" spans="1:9" ht="12.75">
      <c r="A112" s="147"/>
      <c r="B112" s="153" t="s">
        <v>169</v>
      </c>
      <c r="C112" s="37"/>
      <c r="D112" s="42"/>
      <c r="E112" s="147"/>
      <c r="F112" s="43"/>
      <c r="G112" s="76">
        <f>IF(F112="","",IF(F112=7000,"«- Correct!","«- Try again!"))</f>
      </c>
      <c r="H112" s="53"/>
      <c r="I112" s="53"/>
    </row>
    <row r="113" spans="3:9" ht="12.75">
      <c r="C113"/>
      <c r="F113" s="53"/>
      <c r="G113" s="53"/>
      <c r="H113" s="53"/>
      <c r="I113" s="53"/>
    </row>
    <row r="114" spans="3:9" ht="12.75">
      <c r="C114"/>
      <c r="F114" s="53"/>
      <c r="G114" s="53"/>
      <c r="H114" s="53"/>
      <c r="I114" s="53"/>
    </row>
    <row r="115" spans="1:9" ht="12.75">
      <c r="A115" s="6" t="s">
        <v>98</v>
      </c>
      <c r="B115" s="7"/>
      <c r="C115" s="7"/>
      <c r="D115" s="7"/>
      <c r="E115" s="7"/>
      <c r="F115" s="7"/>
      <c r="G115" s="53"/>
      <c r="H115" s="53"/>
      <c r="I115" s="53"/>
    </row>
    <row r="116" spans="1:9" ht="12.75">
      <c r="A116" s="9" t="s">
        <v>45</v>
      </c>
      <c r="B116" s="7"/>
      <c r="C116" s="7"/>
      <c r="D116" s="7"/>
      <c r="E116" s="7"/>
      <c r="F116" s="7"/>
      <c r="G116" s="53"/>
      <c r="H116" s="53"/>
      <c r="I116" s="53"/>
    </row>
    <row r="117" spans="1:9" ht="12.75">
      <c r="A117" s="10"/>
      <c r="B117" s="10"/>
      <c r="C117" s="10"/>
      <c r="D117" s="10"/>
      <c r="E117" s="10"/>
      <c r="F117" s="10"/>
      <c r="G117" s="53"/>
      <c r="H117" s="53"/>
      <c r="I117" s="53"/>
    </row>
    <row r="118" spans="1:9" ht="12.75">
      <c r="A118" s="164" t="s">
        <v>24</v>
      </c>
      <c r="B118" s="10"/>
      <c r="C118" s="10"/>
      <c r="D118" s="10"/>
      <c r="E118" s="165" t="s">
        <v>46</v>
      </c>
      <c r="F118" s="19">
        <v>101</v>
      </c>
      <c r="G118" s="53"/>
      <c r="H118" s="53"/>
      <c r="I118" s="53"/>
    </row>
    <row r="119" spans="1:9" ht="12.75">
      <c r="A119" s="10"/>
      <c r="B119" s="10"/>
      <c r="C119" s="11" t="s">
        <v>4</v>
      </c>
      <c r="D119" s="10"/>
      <c r="E119" s="10"/>
      <c r="F119" s="166"/>
      <c r="G119" s="53"/>
      <c r="H119" s="53"/>
      <c r="I119" s="53"/>
    </row>
    <row r="120" spans="1:9" ht="12.75">
      <c r="A120" s="13" t="s">
        <v>5</v>
      </c>
      <c r="B120" s="13" t="s">
        <v>47</v>
      </c>
      <c r="C120" s="13" t="s">
        <v>48</v>
      </c>
      <c r="D120" s="13" t="s">
        <v>18</v>
      </c>
      <c r="E120" s="13" t="s">
        <v>17</v>
      </c>
      <c r="F120" s="103" t="s">
        <v>49</v>
      </c>
      <c r="G120" s="53"/>
      <c r="H120" s="53"/>
      <c r="I120" s="53"/>
    </row>
    <row r="121" spans="1:9" ht="12.75">
      <c r="A121" s="16" t="s">
        <v>170</v>
      </c>
      <c r="B121" s="17" t="s">
        <v>49</v>
      </c>
      <c r="C121" s="10"/>
      <c r="D121" s="167">
        <v>50247</v>
      </c>
      <c r="E121" s="168"/>
      <c r="F121" s="169">
        <v>50247</v>
      </c>
      <c r="G121" s="53"/>
      <c r="H121" s="53"/>
      <c r="I121" s="53"/>
    </row>
    <row r="122" spans="1:9" ht="12.75">
      <c r="A122" s="115" t="s">
        <v>141</v>
      </c>
      <c r="B122" s="166"/>
      <c r="C122" s="17" t="s">
        <v>50</v>
      </c>
      <c r="D122" s="111"/>
      <c r="E122" s="170"/>
      <c r="F122" s="111"/>
      <c r="G122" s="53"/>
      <c r="H122" s="53"/>
      <c r="I122" s="53"/>
    </row>
    <row r="123" spans="1:9" ht="12.75">
      <c r="A123" s="19">
        <v>31</v>
      </c>
      <c r="B123" s="10"/>
      <c r="C123" s="17" t="s">
        <v>51</v>
      </c>
      <c r="D123" s="169"/>
      <c r="E123" s="171"/>
      <c r="F123" s="169"/>
      <c r="G123" s="76">
        <f>IF(F123="","",IF(F123=135911,"«- Correct!","«- Try again!"))</f>
      </c>
      <c r="H123" s="53"/>
      <c r="I123" s="53"/>
    </row>
    <row r="124" spans="1:9" ht="12.75">
      <c r="A124" s="10"/>
      <c r="B124" s="10"/>
      <c r="C124" s="10"/>
      <c r="D124" s="172"/>
      <c r="E124" s="172"/>
      <c r="F124" s="172" t="str">
        <f>IF((D124-E124)=0," ",(D124-E124)+F123)</f>
        <v> </v>
      </c>
      <c r="G124" s="53"/>
      <c r="H124" s="53"/>
      <c r="I124" s="53"/>
    </row>
    <row r="125" spans="1:9" ht="12.75">
      <c r="A125" s="164" t="s">
        <v>52</v>
      </c>
      <c r="B125" s="166"/>
      <c r="C125" s="10"/>
      <c r="D125" s="172"/>
      <c r="E125" s="173" t="s">
        <v>46</v>
      </c>
      <c r="F125" s="172">
        <v>106</v>
      </c>
      <c r="G125" s="53"/>
      <c r="H125" s="53"/>
      <c r="I125" s="53"/>
    </row>
    <row r="126" spans="1:9" ht="12.75">
      <c r="A126" s="10"/>
      <c r="B126" s="166"/>
      <c r="C126" s="174" t="s">
        <v>4</v>
      </c>
      <c r="D126" s="172"/>
      <c r="E126" s="172"/>
      <c r="F126" s="172"/>
      <c r="G126" s="53"/>
      <c r="H126" s="53"/>
      <c r="I126" s="53"/>
    </row>
    <row r="127" spans="1:9" ht="12.75">
      <c r="A127" s="13" t="s">
        <v>5</v>
      </c>
      <c r="B127" s="103" t="s">
        <v>47</v>
      </c>
      <c r="C127" s="103" t="s">
        <v>48</v>
      </c>
      <c r="D127" s="175" t="s">
        <v>18</v>
      </c>
      <c r="E127" s="175" t="s">
        <v>17</v>
      </c>
      <c r="F127" s="175" t="s">
        <v>49</v>
      </c>
      <c r="G127" s="53"/>
      <c r="H127" s="53"/>
      <c r="I127" s="53"/>
    </row>
    <row r="128" spans="1:9" ht="12.75">
      <c r="A128" s="122" t="s">
        <v>170</v>
      </c>
      <c r="B128" s="17" t="s">
        <v>49</v>
      </c>
      <c r="C128" s="10"/>
      <c r="D128" s="169"/>
      <c r="E128" s="176">
        <v>4725</v>
      </c>
      <c r="F128" s="169">
        <v>4725</v>
      </c>
      <c r="G128" s="53"/>
      <c r="H128" s="53"/>
      <c r="I128" s="53"/>
    </row>
    <row r="129" spans="1:9" ht="12.75">
      <c r="A129" s="115" t="s">
        <v>101</v>
      </c>
      <c r="B129" s="10"/>
      <c r="C129" s="17" t="s">
        <v>171</v>
      </c>
      <c r="D129" s="111"/>
      <c r="E129" s="170"/>
      <c r="F129" s="111"/>
      <c r="G129" s="53"/>
      <c r="H129" s="53"/>
      <c r="I129" s="53"/>
    </row>
    <row r="130" spans="1:9" ht="12.75">
      <c r="A130" s="19">
        <v>31</v>
      </c>
      <c r="B130" s="10"/>
      <c r="C130" s="17" t="s">
        <v>53</v>
      </c>
      <c r="D130" s="111"/>
      <c r="E130" s="170"/>
      <c r="F130" s="111"/>
      <c r="G130" s="53"/>
      <c r="H130" s="53"/>
      <c r="I130" s="53"/>
    </row>
    <row r="131" spans="1:9" ht="12.75">
      <c r="A131" s="19">
        <v>31</v>
      </c>
      <c r="B131" s="166"/>
      <c r="C131" s="17" t="s">
        <v>50</v>
      </c>
      <c r="D131" s="169"/>
      <c r="E131" s="171"/>
      <c r="F131" s="169"/>
      <c r="G131" s="76">
        <f>IF(F131="","",IF(F131=18200,"«- Correct!","«- Try again!"))</f>
      </c>
      <c r="H131" s="53"/>
      <c r="I131" s="53"/>
    </row>
    <row r="132" spans="1:9" ht="12.75">
      <c r="A132" s="10"/>
      <c r="B132" s="10"/>
      <c r="C132" s="10"/>
      <c r="D132" s="172"/>
      <c r="E132" s="172"/>
      <c r="F132" s="172" t="str">
        <f>IF((D132-E132)=0," ",(D132-E132)+F131)</f>
        <v> </v>
      </c>
      <c r="G132" s="53"/>
      <c r="H132" s="53"/>
      <c r="I132" s="53"/>
    </row>
    <row r="133" spans="1:9" ht="12.75">
      <c r="A133" s="164" t="s">
        <v>54</v>
      </c>
      <c r="B133" s="166"/>
      <c r="C133" s="166"/>
      <c r="D133" s="172"/>
      <c r="E133" s="173" t="s">
        <v>46</v>
      </c>
      <c r="F133" s="172">
        <v>119</v>
      </c>
      <c r="G133" s="53"/>
      <c r="H133" s="53"/>
      <c r="I133" s="53"/>
    </row>
    <row r="134" spans="1:9" ht="12.75">
      <c r="A134" s="10"/>
      <c r="B134" s="10"/>
      <c r="C134" s="174" t="s">
        <v>4</v>
      </c>
      <c r="D134" s="172"/>
      <c r="E134" s="172"/>
      <c r="F134" s="172"/>
      <c r="G134" s="53"/>
      <c r="H134" s="53"/>
      <c r="I134" s="53"/>
    </row>
    <row r="135" spans="1:9" ht="12.75">
      <c r="A135" s="13" t="s">
        <v>5</v>
      </c>
      <c r="B135" s="103" t="s">
        <v>47</v>
      </c>
      <c r="C135" s="103" t="s">
        <v>48</v>
      </c>
      <c r="D135" s="175" t="s">
        <v>18</v>
      </c>
      <c r="E135" s="175" t="s">
        <v>17</v>
      </c>
      <c r="F135" s="175" t="s">
        <v>49</v>
      </c>
      <c r="G135" s="53"/>
      <c r="H135" s="53"/>
      <c r="I135" s="53"/>
    </row>
    <row r="136" spans="1:9" ht="12.75">
      <c r="A136" s="122" t="s">
        <v>170</v>
      </c>
      <c r="B136" s="20" t="s">
        <v>49</v>
      </c>
      <c r="C136" s="166"/>
      <c r="D136" s="169">
        <v>220080</v>
      </c>
      <c r="E136" s="176"/>
      <c r="F136" s="169">
        <v>220080</v>
      </c>
      <c r="G136" s="53"/>
      <c r="H136" s="53"/>
      <c r="I136" s="53"/>
    </row>
    <row r="137" spans="1:9" ht="12.75">
      <c r="A137" s="115" t="s">
        <v>141</v>
      </c>
      <c r="B137" s="10"/>
      <c r="C137" s="17" t="s">
        <v>172</v>
      </c>
      <c r="D137" s="111"/>
      <c r="E137" s="170"/>
      <c r="F137" s="177"/>
      <c r="G137" s="53"/>
      <c r="H137" s="53"/>
      <c r="I137" s="53"/>
    </row>
    <row r="138" spans="1:9" ht="12.75">
      <c r="A138" s="19">
        <v>31</v>
      </c>
      <c r="B138" s="166"/>
      <c r="C138" s="20" t="s">
        <v>51</v>
      </c>
      <c r="D138" s="178"/>
      <c r="E138" s="170"/>
      <c r="F138" s="177"/>
      <c r="G138" s="53"/>
      <c r="H138" s="53"/>
      <c r="I138" s="53"/>
    </row>
    <row r="139" spans="1:9" ht="12.75">
      <c r="A139" s="19">
        <v>31</v>
      </c>
      <c r="B139" s="166"/>
      <c r="C139" s="20" t="s">
        <v>55</v>
      </c>
      <c r="D139" s="111"/>
      <c r="E139" s="170"/>
      <c r="F139" s="177"/>
      <c r="G139" s="53"/>
      <c r="H139" s="53"/>
      <c r="I139" s="53"/>
    </row>
    <row r="140" spans="1:9" ht="12.75">
      <c r="A140" s="19">
        <v>31</v>
      </c>
      <c r="B140" s="166"/>
      <c r="C140" s="20" t="s">
        <v>50</v>
      </c>
      <c r="D140" s="111"/>
      <c r="E140" s="170"/>
      <c r="F140" s="177"/>
      <c r="G140" s="53"/>
      <c r="H140" s="53"/>
      <c r="I140" s="53"/>
    </row>
    <row r="141" spans="1:9" ht="12.75">
      <c r="A141" s="19">
        <v>31</v>
      </c>
      <c r="B141" s="166"/>
      <c r="C141" s="20" t="s">
        <v>53</v>
      </c>
      <c r="D141" s="169"/>
      <c r="E141" s="171"/>
      <c r="F141" s="179"/>
      <c r="G141" s="76">
        <f>IF(F141="","",IF(F141=189519,"«- Correct!","«- Try again!"))</f>
      </c>
      <c r="H141" s="53"/>
      <c r="I141" s="53"/>
    </row>
    <row r="142" spans="1:9" ht="12.75">
      <c r="A142" s="10"/>
      <c r="B142" s="166"/>
      <c r="C142" s="166"/>
      <c r="D142" s="172"/>
      <c r="E142" s="172"/>
      <c r="F142" s="172"/>
      <c r="G142" s="53"/>
      <c r="H142" s="53"/>
      <c r="I142" s="53"/>
    </row>
    <row r="143" spans="1:9" ht="12.75">
      <c r="A143" s="164" t="s">
        <v>30</v>
      </c>
      <c r="B143" s="166"/>
      <c r="C143" s="166"/>
      <c r="D143" s="172"/>
      <c r="E143" s="173" t="s">
        <v>46</v>
      </c>
      <c r="F143" s="172">
        <v>124</v>
      </c>
      <c r="G143" s="53"/>
      <c r="H143" s="53"/>
      <c r="I143" s="53"/>
    </row>
    <row r="144" spans="1:9" ht="12.75">
      <c r="A144" s="10"/>
      <c r="B144" s="10"/>
      <c r="C144" s="174" t="s">
        <v>4</v>
      </c>
      <c r="D144" s="172"/>
      <c r="E144" s="172"/>
      <c r="F144" s="172"/>
      <c r="G144" s="53"/>
      <c r="H144" s="53"/>
      <c r="I144" s="53"/>
    </row>
    <row r="145" spans="1:9" ht="12.75">
      <c r="A145" s="13" t="s">
        <v>5</v>
      </c>
      <c r="B145" s="103" t="s">
        <v>47</v>
      </c>
      <c r="C145" s="103" t="s">
        <v>48</v>
      </c>
      <c r="D145" s="175" t="s">
        <v>18</v>
      </c>
      <c r="E145" s="175" t="s">
        <v>17</v>
      </c>
      <c r="F145" s="175" t="s">
        <v>49</v>
      </c>
      <c r="G145" s="53"/>
      <c r="H145" s="53"/>
      <c r="I145" s="53"/>
    </row>
    <row r="146" spans="1:9" ht="12.75">
      <c r="A146" s="122" t="s">
        <v>170</v>
      </c>
      <c r="B146" s="20" t="s">
        <v>49</v>
      </c>
      <c r="C146" s="166"/>
      <c r="D146" s="169">
        <v>430</v>
      </c>
      <c r="E146" s="176"/>
      <c r="F146" s="169">
        <v>430</v>
      </c>
      <c r="G146" s="53"/>
      <c r="H146" s="53"/>
      <c r="I146" s="53"/>
    </row>
    <row r="147" spans="1:9" ht="12.75">
      <c r="A147" s="115" t="s">
        <v>141</v>
      </c>
      <c r="B147" s="166"/>
      <c r="C147" s="20" t="s">
        <v>55</v>
      </c>
      <c r="D147" s="111"/>
      <c r="E147" s="170"/>
      <c r="F147" s="177"/>
      <c r="G147" s="53"/>
      <c r="H147" s="53"/>
      <c r="I147" s="53"/>
    </row>
    <row r="148" spans="1:9" ht="12.75">
      <c r="A148" s="19">
        <v>31</v>
      </c>
      <c r="B148" s="166"/>
      <c r="C148" s="20" t="s">
        <v>173</v>
      </c>
      <c r="D148" s="169"/>
      <c r="E148" s="171"/>
      <c r="F148" s="169"/>
      <c r="G148" s="76">
        <f>IF(F148="","",IF(F148=504,"«- Correct!","«- Try again!"))</f>
      </c>
      <c r="H148" s="53"/>
      <c r="I148" s="53"/>
    </row>
    <row r="149" spans="1:9" ht="12.75">
      <c r="A149" s="10"/>
      <c r="B149" s="166"/>
      <c r="C149" s="166"/>
      <c r="D149" s="172"/>
      <c r="E149" s="172"/>
      <c r="F149" s="172" t="str">
        <f>IF((D149-E149)=0," ",(D149-E149)+#REF!)</f>
        <v> </v>
      </c>
      <c r="G149" s="53"/>
      <c r="H149" s="53"/>
      <c r="I149" s="53"/>
    </row>
    <row r="150" spans="1:9" ht="12.75">
      <c r="A150" s="164" t="s">
        <v>56</v>
      </c>
      <c r="B150" s="166"/>
      <c r="C150" s="166"/>
      <c r="D150" s="172"/>
      <c r="E150" s="173" t="s">
        <v>46</v>
      </c>
      <c r="F150" s="172">
        <v>125</v>
      </c>
      <c r="G150" s="53"/>
      <c r="H150" s="53"/>
      <c r="I150" s="53"/>
    </row>
    <row r="151" spans="1:9" ht="12.75">
      <c r="A151" s="10"/>
      <c r="B151" s="10"/>
      <c r="C151" s="174" t="s">
        <v>4</v>
      </c>
      <c r="D151" s="172"/>
      <c r="E151" s="172"/>
      <c r="F151" s="172"/>
      <c r="G151" s="53"/>
      <c r="H151" s="53"/>
      <c r="I151" s="53"/>
    </row>
    <row r="152" spans="1:9" ht="12.75">
      <c r="A152" s="13" t="s">
        <v>5</v>
      </c>
      <c r="B152" s="103" t="s">
        <v>47</v>
      </c>
      <c r="C152" s="103" t="s">
        <v>48</v>
      </c>
      <c r="D152" s="175" t="s">
        <v>18</v>
      </c>
      <c r="E152" s="175" t="s">
        <v>17</v>
      </c>
      <c r="F152" s="175" t="s">
        <v>49</v>
      </c>
      <c r="G152" s="53"/>
      <c r="H152" s="53"/>
      <c r="I152" s="53"/>
    </row>
    <row r="153" spans="1:9" ht="12.75">
      <c r="A153" s="122" t="s">
        <v>170</v>
      </c>
      <c r="B153" s="20" t="s">
        <v>49</v>
      </c>
      <c r="C153" s="166"/>
      <c r="D153" s="169">
        <v>2447</v>
      </c>
      <c r="E153" s="176"/>
      <c r="F153" s="169">
        <v>2447</v>
      </c>
      <c r="G153" s="53"/>
      <c r="H153" s="53"/>
      <c r="I153" s="53"/>
    </row>
    <row r="154" spans="1:9" ht="12.75">
      <c r="A154" s="115" t="s">
        <v>105</v>
      </c>
      <c r="B154" s="10"/>
      <c r="C154" s="20" t="s">
        <v>174</v>
      </c>
      <c r="D154" s="111"/>
      <c r="E154" s="170"/>
      <c r="F154" s="177"/>
      <c r="G154" s="53"/>
      <c r="H154" s="53"/>
      <c r="I154" s="53"/>
    </row>
    <row r="155" spans="1:9" ht="12.75">
      <c r="A155" s="19">
        <v>9</v>
      </c>
      <c r="B155" s="166"/>
      <c r="C155" s="17" t="s">
        <v>175</v>
      </c>
      <c r="D155" s="111"/>
      <c r="E155" s="170"/>
      <c r="F155" s="177"/>
      <c r="G155" s="53"/>
      <c r="H155" s="53"/>
      <c r="I155" s="53"/>
    </row>
    <row r="156" spans="1:9" ht="12.75">
      <c r="A156" s="19">
        <v>24</v>
      </c>
      <c r="B156" s="166"/>
      <c r="C156" s="17" t="s">
        <v>176</v>
      </c>
      <c r="D156" s="111"/>
      <c r="E156" s="170"/>
      <c r="F156" s="177"/>
      <c r="G156" s="53"/>
      <c r="H156" s="53"/>
      <c r="I156" s="53"/>
    </row>
    <row r="157" spans="1:9" ht="12.75">
      <c r="A157" s="19">
        <v>31</v>
      </c>
      <c r="B157" s="166"/>
      <c r="C157" s="20" t="s">
        <v>177</v>
      </c>
      <c r="D157" s="169"/>
      <c r="E157" s="171"/>
      <c r="F157" s="179"/>
      <c r="G157" s="76">
        <f>IF(F157="","",IF(F157=2632,"«- Correct!","«- Try again!"))</f>
      </c>
      <c r="H157" s="53"/>
      <c r="I157" s="53"/>
    </row>
    <row r="158" spans="1:9" ht="12.75">
      <c r="A158" s="19"/>
      <c r="B158" s="166"/>
      <c r="C158" s="20"/>
      <c r="D158" s="172"/>
      <c r="E158" s="172"/>
      <c r="F158" s="180"/>
      <c r="G158" s="53"/>
      <c r="H158" s="53"/>
      <c r="I158" s="53"/>
    </row>
    <row r="159" spans="1:9" ht="12.75">
      <c r="A159" s="164" t="s">
        <v>178</v>
      </c>
      <c r="B159" s="166"/>
      <c r="C159" s="166"/>
      <c r="D159" s="172"/>
      <c r="E159" s="173" t="s">
        <v>46</v>
      </c>
      <c r="F159" s="172">
        <v>128</v>
      </c>
      <c r="G159" s="53"/>
      <c r="H159" s="53"/>
      <c r="I159" s="53"/>
    </row>
    <row r="160" spans="1:9" ht="12.75">
      <c r="A160" s="10"/>
      <c r="B160" s="10"/>
      <c r="C160" s="174" t="s">
        <v>4</v>
      </c>
      <c r="D160" s="172"/>
      <c r="E160" s="172"/>
      <c r="F160" s="172"/>
      <c r="G160" s="53"/>
      <c r="H160" s="53"/>
      <c r="I160" s="53"/>
    </row>
    <row r="161" spans="1:9" ht="12.75">
      <c r="A161" s="13" t="s">
        <v>5</v>
      </c>
      <c r="B161" s="103" t="s">
        <v>47</v>
      </c>
      <c r="C161" s="103" t="s">
        <v>48</v>
      </c>
      <c r="D161" s="175" t="s">
        <v>18</v>
      </c>
      <c r="E161" s="175" t="s">
        <v>17</v>
      </c>
      <c r="F161" s="175" t="s">
        <v>49</v>
      </c>
      <c r="G161" s="53"/>
      <c r="H161" s="53"/>
      <c r="I161" s="53"/>
    </row>
    <row r="162" spans="1:9" ht="12.75">
      <c r="A162" s="122" t="s">
        <v>170</v>
      </c>
      <c r="B162" s="20" t="s">
        <v>49</v>
      </c>
      <c r="C162" s="166"/>
      <c r="D162" s="181">
        <v>3318</v>
      </c>
      <c r="E162" s="182"/>
      <c r="F162" s="181">
        <v>3318</v>
      </c>
      <c r="G162" s="53"/>
      <c r="H162" s="53"/>
      <c r="I162" s="53"/>
    </row>
    <row r="163" spans="1:9" ht="12.75">
      <c r="A163" s="122" t="s">
        <v>141</v>
      </c>
      <c r="B163" s="10"/>
      <c r="C163" s="17" t="s">
        <v>179</v>
      </c>
      <c r="D163" s="169"/>
      <c r="E163" s="171"/>
      <c r="F163" s="179"/>
      <c r="G163" s="76">
        <f>IF(F163="","",IF(F163=2765,"«- Correct!","«- Try again!"))</f>
      </c>
      <c r="H163" s="53"/>
      <c r="I163" s="53"/>
    </row>
    <row r="164" spans="1:9" ht="12.75">
      <c r="A164" s="10"/>
      <c r="B164" s="166"/>
      <c r="C164" s="166"/>
      <c r="D164" s="172"/>
      <c r="E164" s="172"/>
      <c r="F164" s="172" t="str">
        <f>IF((D164-E164)=0," ",(D164-E164)+F163)</f>
        <v> </v>
      </c>
      <c r="G164" s="53"/>
      <c r="H164" s="53"/>
      <c r="I164" s="53"/>
    </row>
    <row r="165" spans="1:9" ht="12.75">
      <c r="A165" s="164" t="s">
        <v>95</v>
      </c>
      <c r="B165" s="10"/>
      <c r="C165" s="10"/>
      <c r="D165" s="172"/>
      <c r="E165" s="173" t="s">
        <v>46</v>
      </c>
      <c r="F165" s="172">
        <v>163</v>
      </c>
      <c r="G165" s="53"/>
      <c r="H165" s="53"/>
      <c r="I165" s="53"/>
    </row>
    <row r="166" spans="1:9" ht="12.75">
      <c r="A166" s="10"/>
      <c r="B166" s="10"/>
      <c r="C166" s="174" t="s">
        <v>4</v>
      </c>
      <c r="D166" s="172"/>
      <c r="E166" s="172"/>
      <c r="F166" s="172"/>
      <c r="G166" s="53"/>
      <c r="H166" s="53"/>
      <c r="I166" s="53"/>
    </row>
    <row r="167" spans="1:9" ht="12.75">
      <c r="A167" s="13" t="s">
        <v>5</v>
      </c>
      <c r="B167" s="103" t="s">
        <v>47</v>
      </c>
      <c r="C167" s="103" t="s">
        <v>48</v>
      </c>
      <c r="D167" s="175" t="s">
        <v>18</v>
      </c>
      <c r="E167" s="175" t="s">
        <v>17</v>
      </c>
      <c r="F167" s="175" t="s">
        <v>49</v>
      </c>
      <c r="G167" s="53"/>
      <c r="H167" s="53"/>
      <c r="I167" s="53"/>
    </row>
    <row r="168" spans="1:9" ht="12.75">
      <c r="A168" s="122" t="s">
        <v>170</v>
      </c>
      <c r="B168" s="20" t="s">
        <v>49</v>
      </c>
      <c r="C168" s="166"/>
      <c r="D168" s="169">
        <v>22470</v>
      </c>
      <c r="E168" s="176"/>
      <c r="F168" s="167">
        <v>22470</v>
      </c>
      <c r="G168" s="53"/>
      <c r="H168" s="53"/>
      <c r="I168" s="53"/>
    </row>
    <row r="169" spans="1:9" ht="12.75">
      <c r="A169" s="115" t="s">
        <v>180</v>
      </c>
      <c r="B169" s="10"/>
      <c r="C169" s="17" t="s">
        <v>181</v>
      </c>
      <c r="D169" s="111"/>
      <c r="E169" s="170"/>
      <c r="F169" s="177"/>
      <c r="G169" s="53"/>
      <c r="H169" s="53"/>
      <c r="I169" s="53"/>
    </row>
    <row r="170" spans="1:9" ht="12.75">
      <c r="A170" s="19">
        <v>12</v>
      </c>
      <c r="B170" s="166"/>
      <c r="C170" s="20" t="s">
        <v>182</v>
      </c>
      <c r="D170" s="169"/>
      <c r="E170" s="171"/>
      <c r="F170" s="179"/>
      <c r="G170" s="76">
        <f>IF(F170="","",IF(F170=25690,"«- Correct!","«- Try again!"))</f>
      </c>
      <c r="H170" s="53"/>
      <c r="I170" s="53"/>
    </row>
    <row r="171" spans="1:9" ht="12.75">
      <c r="A171" s="10"/>
      <c r="B171" s="166"/>
      <c r="C171" s="166"/>
      <c r="D171" s="172"/>
      <c r="E171" s="172"/>
      <c r="F171" s="172" t="str">
        <f>IF((D171-E171)=0," ",(D171-E171)+F170)</f>
        <v> </v>
      </c>
      <c r="G171" s="53"/>
      <c r="H171" s="53"/>
      <c r="I171" s="53"/>
    </row>
    <row r="172" spans="1:9" ht="12.75">
      <c r="A172" s="164" t="s">
        <v>183</v>
      </c>
      <c r="B172" s="10"/>
      <c r="C172" s="10"/>
      <c r="D172" s="172"/>
      <c r="E172" s="173" t="s">
        <v>46</v>
      </c>
      <c r="F172" s="172">
        <v>164</v>
      </c>
      <c r="G172" s="53"/>
      <c r="H172" s="53"/>
      <c r="I172" s="53"/>
    </row>
    <row r="173" spans="1:9" ht="12.75">
      <c r="A173" s="10"/>
      <c r="B173" s="10"/>
      <c r="C173" s="174" t="s">
        <v>4</v>
      </c>
      <c r="D173" s="172"/>
      <c r="E173" s="172"/>
      <c r="F173" s="172"/>
      <c r="G173" s="53"/>
      <c r="H173" s="53"/>
      <c r="I173" s="53"/>
    </row>
    <row r="174" spans="1:9" ht="12.75">
      <c r="A174" s="13" t="s">
        <v>5</v>
      </c>
      <c r="B174" s="103" t="s">
        <v>47</v>
      </c>
      <c r="C174" s="103" t="s">
        <v>48</v>
      </c>
      <c r="D174" s="183" t="s">
        <v>18</v>
      </c>
      <c r="E174" s="183" t="s">
        <v>17</v>
      </c>
      <c r="F174" s="183" t="s">
        <v>49</v>
      </c>
      <c r="H174" s="53"/>
      <c r="I174" s="53"/>
    </row>
    <row r="175" spans="1:9" ht="12.75">
      <c r="A175" s="122" t="s">
        <v>170</v>
      </c>
      <c r="B175" s="20" t="s">
        <v>49</v>
      </c>
      <c r="C175" s="166"/>
      <c r="D175" s="111">
        <v>9898</v>
      </c>
      <c r="E175" s="170"/>
      <c r="F175" s="111">
        <v>9898</v>
      </c>
      <c r="G175" s="53"/>
      <c r="H175" s="53"/>
      <c r="I175" s="53"/>
    </row>
    <row r="176" spans="1:9" ht="12.75">
      <c r="A176" s="122" t="s">
        <v>141</v>
      </c>
      <c r="B176" s="10"/>
      <c r="C176" s="17" t="s">
        <v>184</v>
      </c>
      <c r="D176" s="169"/>
      <c r="E176" s="171"/>
      <c r="F176" s="169"/>
      <c r="G176" s="76">
        <f>IF(F176="","",IF(F176=10227,"«- Correct!","«- Try again!"))</f>
      </c>
      <c r="H176" s="53"/>
      <c r="I176" s="53"/>
    </row>
    <row r="177" spans="1:9" ht="12.75">
      <c r="A177" s="17"/>
      <c r="B177" s="10"/>
      <c r="C177" s="10"/>
      <c r="D177" s="184"/>
      <c r="E177" s="184"/>
      <c r="F177" s="184"/>
      <c r="G177" s="53"/>
      <c r="H177" s="53"/>
      <c r="I177" s="53"/>
    </row>
    <row r="178" spans="1:9" ht="12.75">
      <c r="A178" s="164" t="s">
        <v>57</v>
      </c>
      <c r="B178" s="10"/>
      <c r="C178" s="10"/>
      <c r="D178" s="172"/>
      <c r="E178" s="173" t="s">
        <v>46</v>
      </c>
      <c r="F178" s="172">
        <v>165</v>
      </c>
      <c r="G178" s="53"/>
      <c r="H178" s="53"/>
      <c r="I178" s="53"/>
    </row>
    <row r="179" spans="1:9" ht="12.75">
      <c r="A179" s="10"/>
      <c r="B179" s="10"/>
      <c r="C179" s="174" t="s">
        <v>4</v>
      </c>
      <c r="D179" s="172"/>
      <c r="E179" s="172"/>
      <c r="F179" s="172"/>
      <c r="G179" s="53"/>
      <c r="H179" s="53"/>
      <c r="I179" s="53"/>
    </row>
    <row r="180" spans="1:9" ht="12.75">
      <c r="A180" s="13" t="s">
        <v>5</v>
      </c>
      <c r="B180" s="103" t="s">
        <v>47</v>
      </c>
      <c r="C180" s="103" t="s">
        <v>48</v>
      </c>
      <c r="D180" s="175" t="s">
        <v>18</v>
      </c>
      <c r="E180" s="175" t="s">
        <v>17</v>
      </c>
      <c r="F180" s="175" t="s">
        <v>49</v>
      </c>
      <c r="G180" s="53"/>
      <c r="H180" s="53"/>
      <c r="I180" s="53"/>
    </row>
    <row r="181" spans="1:9" ht="12.75">
      <c r="A181" s="122" t="s">
        <v>170</v>
      </c>
      <c r="B181" s="20" t="s">
        <v>49</v>
      </c>
      <c r="C181" s="166"/>
      <c r="D181" s="169">
        <v>38920</v>
      </c>
      <c r="E181" s="171"/>
      <c r="F181" s="169">
        <v>38920</v>
      </c>
      <c r="G181" s="76"/>
      <c r="H181" s="53"/>
      <c r="I181" s="53"/>
    </row>
    <row r="182" spans="1:9" ht="12.75">
      <c r="A182" s="10"/>
      <c r="B182" s="10"/>
      <c r="C182" s="10"/>
      <c r="D182" s="172"/>
      <c r="E182" s="172"/>
      <c r="F182" s="172"/>
      <c r="G182" s="53"/>
      <c r="H182" s="53"/>
      <c r="I182" s="53"/>
    </row>
    <row r="183" spans="1:9" ht="12.75">
      <c r="A183" s="164" t="s">
        <v>185</v>
      </c>
      <c r="B183" s="10"/>
      <c r="C183" s="10"/>
      <c r="D183" s="172"/>
      <c r="E183" s="173" t="s">
        <v>46</v>
      </c>
      <c r="F183" s="172">
        <v>166</v>
      </c>
      <c r="G183" s="53"/>
      <c r="H183" s="53"/>
      <c r="I183" s="53"/>
    </row>
    <row r="184" spans="1:9" ht="12.75">
      <c r="A184" s="10"/>
      <c r="B184" s="10"/>
      <c r="C184" s="174" t="s">
        <v>4</v>
      </c>
      <c r="D184" s="172"/>
      <c r="E184" s="172"/>
      <c r="F184" s="172"/>
      <c r="G184" s="53"/>
      <c r="H184" s="53"/>
      <c r="I184" s="53"/>
    </row>
    <row r="185" spans="1:9" ht="12.75">
      <c r="A185" s="13" t="s">
        <v>5</v>
      </c>
      <c r="B185" s="103" t="s">
        <v>47</v>
      </c>
      <c r="C185" s="103" t="s">
        <v>48</v>
      </c>
      <c r="D185" s="183" t="s">
        <v>18</v>
      </c>
      <c r="E185" s="183" t="s">
        <v>17</v>
      </c>
      <c r="F185" s="183" t="s">
        <v>49</v>
      </c>
      <c r="G185" s="53"/>
      <c r="H185" s="53"/>
      <c r="I185" s="53"/>
    </row>
    <row r="186" spans="1:9" ht="12.75">
      <c r="A186" s="122" t="s">
        <v>170</v>
      </c>
      <c r="B186" s="20" t="s">
        <v>49</v>
      </c>
      <c r="C186" s="166"/>
      <c r="D186" s="111">
        <v>17556</v>
      </c>
      <c r="E186" s="170"/>
      <c r="F186" s="111">
        <v>17556</v>
      </c>
      <c r="G186" s="53"/>
      <c r="H186" s="53"/>
      <c r="I186" s="53"/>
    </row>
    <row r="187" spans="1:9" ht="12.75">
      <c r="A187" s="122" t="s">
        <v>141</v>
      </c>
      <c r="B187" s="10"/>
      <c r="C187" s="17" t="s">
        <v>186</v>
      </c>
      <c r="D187" s="169"/>
      <c r="E187" s="171"/>
      <c r="F187" s="169"/>
      <c r="G187" s="76">
        <f>IF(F187="","",IF(F187=18123,"«- Correct!","«- Try again!"))</f>
      </c>
      <c r="H187" s="53"/>
      <c r="I187" s="53"/>
    </row>
    <row r="188" spans="1:9" ht="12.75">
      <c r="A188" s="10"/>
      <c r="B188" s="10"/>
      <c r="C188" s="10"/>
      <c r="D188" s="184"/>
      <c r="E188" s="184"/>
      <c r="F188" s="184"/>
      <c r="G188" s="53"/>
      <c r="H188" s="53"/>
      <c r="I188" s="53"/>
    </row>
    <row r="189" spans="1:9" ht="12.75">
      <c r="A189" s="164" t="s">
        <v>58</v>
      </c>
      <c r="B189" s="166"/>
      <c r="C189" s="10"/>
      <c r="D189" s="172"/>
      <c r="E189" s="173" t="s">
        <v>46</v>
      </c>
      <c r="F189" s="172">
        <v>201</v>
      </c>
      <c r="G189" s="53"/>
      <c r="H189" s="53"/>
      <c r="I189" s="53"/>
    </row>
    <row r="190" spans="1:9" ht="12.75">
      <c r="A190" s="10"/>
      <c r="B190" s="166"/>
      <c r="C190" s="174" t="s">
        <v>4</v>
      </c>
      <c r="D190" s="172"/>
      <c r="E190" s="172"/>
      <c r="F190" s="172"/>
      <c r="G190" s="53"/>
      <c r="H190" s="53"/>
      <c r="I190" s="53"/>
    </row>
    <row r="191" spans="1:9" ht="12.75">
      <c r="A191" s="13" t="s">
        <v>5</v>
      </c>
      <c r="B191" s="103" t="s">
        <v>47</v>
      </c>
      <c r="C191" s="103" t="s">
        <v>48</v>
      </c>
      <c r="D191" s="175" t="s">
        <v>18</v>
      </c>
      <c r="E191" s="175" t="s">
        <v>17</v>
      </c>
      <c r="F191" s="175" t="s">
        <v>49</v>
      </c>
      <c r="G191" s="53"/>
      <c r="H191" s="53"/>
      <c r="I191" s="53"/>
    </row>
    <row r="192" spans="1:9" ht="12.75">
      <c r="A192" s="122" t="s">
        <v>170</v>
      </c>
      <c r="B192" s="17" t="s">
        <v>49</v>
      </c>
      <c r="C192" s="166"/>
      <c r="D192" s="169">
        <v>7098</v>
      </c>
      <c r="E192" s="171"/>
      <c r="F192" s="169">
        <v>7098</v>
      </c>
      <c r="G192" s="53"/>
      <c r="H192" s="53"/>
      <c r="I192" s="53"/>
    </row>
    <row r="193" spans="1:9" ht="12.75">
      <c r="A193" s="115" t="s">
        <v>187</v>
      </c>
      <c r="B193" s="10"/>
      <c r="C193" s="17" t="s">
        <v>172</v>
      </c>
      <c r="D193" s="111"/>
      <c r="E193" s="170"/>
      <c r="F193" s="111"/>
      <c r="G193" s="53"/>
      <c r="H193" s="53"/>
      <c r="I193" s="53"/>
    </row>
    <row r="194" spans="1:9" ht="12.75">
      <c r="A194" s="19">
        <v>12</v>
      </c>
      <c r="B194" s="10"/>
      <c r="C194" s="17" t="s">
        <v>182</v>
      </c>
      <c r="D194" s="111"/>
      <c r="E194" s="170"/>
      <c r="F194" s="111"/>
      <c r="G194" s="53"/>
      <c r="H194" s="53"/>
      <c r="I194" s="53"/>
    </row>
    <row r="195" spans="1:9" ht="12.75">
      <c r="A195" s="19">
        <v>31</v>
      </c>
      <c r="B195" s="166"/>
      <c r="C195" s="20" t="s">
        <v>55</v>
      </c>
      <c r="D195" s="111"/>
      <c r="E195" s="170"/>
      <c r="F195" s="111"/>
      <c r="G195" s="53"/>
      <c r="H195" s="53"/>
      <c r="I195" s="53"/>
    </row>
    <row r="196" spans="1:9" ht="12.75">
      <c r="A196" s="19">
        <v>31</v>
      </c>
      <c r="B196" s="10"/>
      <c r="C196" s="17" t="s">
        <v>51</v>
      </c>
      <c r="D196" s="169"/>
      <c r="E196" s="171"/>
      <c r="F196" s="169"/>
      <c r="G196" s="76">
        <f>IF(F196="","",IF(F196=53059,"«- Correct!","«- Try again!"))</f>
      </c>
      <c r="H196" s="53"/>
      <c r="I196" s="53"/>
    </row>
    <row r="197" spans="1:9" ht="12.75">
      <c r="A197" s="10"/>
      <c r="B197" s="10"/>
      <c r="C197" s="10"/>
      <c r="D197" s="172"/>
      <c r="E197" s="172"/>
      <c r="F197" s="172" t="str">
        <f>IF((E197-D197)=0," ",(E197-D197)+#REF!)</f>
        <v> </v>
      </c>
      <c r="G197" s="53"/>
      <c r="H197" s="53"/>
      <c r="I197" s="53"/>
    </row>
    <row r="198" spans="1:9" ht="12.75">
      <c r="A198" s="164" t="s">
        <v>188</v>
      </c>
      <c r="B198" s="166"/>
      <c r="C198" s="10"/>
      <c r="D198" s="172"/>
      <c r="E198" s="173" t="s">
        <v>46</v>
      </c>
      <c r="F198" s="172">
        <v>301</v>
      </c>
      <c r="G198" s="53"/>
      <c r="H198" s="53"/>
      <c r="I198" s="53"/>
    </row>
    <row r="199" spans="1:9" ht="12.75">
      <c r="A199" s="10"/>
      <c r="B199" s="166"/>
      <c r="C199" s="174" t="s">
        <v>4</v>
      </c>
      <c r="D199" s="172"/>
      <c r="E199" s="172"/>
      <c r="F199" s="172"/>
      <c r="G199" s="53"/>
      <c r="H199" s="53"/>
      <c r="I199" s="53"/>
    </row>
    <row r="200" spans="1:9" ht="12.75">
      <c r="A200" s="13" t="s">
        <v>5</v>
      </c>
      <c r="B200" s="103" t="s">
        <v>47</v>
      </c>
      <c r="C200" s="103" t="s">
        <v>48</v>
      </c>
      <c r="D200" s="175" t="s">
        <v>18</v>
      </c>
      <c r="E200" s="175" t="s">
        <v>17</v>
      </c>
      <c r="F200" s="175" t="s">
        <v>49</v>
      </c>
      <c r="G200" s="53"/>
      <c r="H200" s="53"/>
      <c r="I200" s="53"/>
    </row>
    <row r="201" spans="1:9" ht="12.75">
      <c r="A201" s="122" t="s">
        <v>170</v>
      </c>
      <c r="B201" s="17" t="s">
        <v>49</v>
      </c>
      <c r="C201" s="166"/>
      <c r="D201" s="169">
        <v>308085</v>
      </c>
      <c r="E201" s="176"/>
      <c r="F201" s="169">
        <v>308085</v>
      </c>
      <c r="G201" s="53"/>
      <c r="H201" s="53"/>
      <c r="I201" s="53"/>
    </row>
    <row r="202" spans="1:9" ht="12.75">
      <c r="A202" s="122" t="s">
        <v>141</v>
      </c>
      <c r="B202" s="166"/>
      <c r="C202" s="20" t="s">
        <v>189</v>
      </c>
      <c r="D202" s="111"/>
      <c r="E202" s="170"/>
      <c r="F202" s="111"/>
      <c r="G202" s="53"/>
      <c r="H202" s="53"/>
      <c r="I202" s="53"/>
    </row>
    <row r="203" spans="1:9" ht="12.75">
      <c r="A203" s="19">
        <v>31</v>
      </c>
      <c r="B203" s="10"/>
      <c r="C203" s="17" t="s">
        <v>190</v>
      </c>
      <c r="D203" s="169"/>
      <c r="E203" s="171"/>
      <c r="F203" s="169"/>
      <c r="G203" s="76">
        <f>IF(F203="","",IF(F203=332732,"«- Correct!","«- Try again!"))</f>
      </c>
      <c r="H203" s="53"/>
      <c r="I203" s="53"/>
    </row>
    <row r="204" spans="1:9" ht="12.75">
      <c r="A204" s="10"/>
      <c r="B204" s="166"/>
      <c r="C204" s="166"/>
      <c r="D204" s="172"/>
      <c r="E204" s="172"/>
      <c r="F204" s="172" t="str">
        <f>IF((E204-D204)=0," ",(E204-D204)+F203)</f>
        <v> </v>
      </c>
      <c r="G204" s="53"/>
      <c r="H204" s="53"/>
      <c r="I204" s="53"/>
    </row>
    <row r="205" spans="1:9" ht="12.75">
      <c r="A205" s="164" t="s">
        <v>191</v>
      </c>
      <c r="B205" s="166"/>
      <c r="C205" s="10"/>
      <c r="D205" s="172"/>
      <c r="E205" s="173" t="s">
        <v>46</v>
      </c>
      <c r="F205" s="172">
        <v>302</v>
      </c>
      <c r="G205" s="53"/>
      <c r="H205" s="53"/>
      <c r="I205" s="53"/>
    </row>
    <row r="206" spans="1:9" ht="12.75">
      <c r="A206" s="10"/>
      <c r="B206" s="10"/>
      <c r="C206" s="174" t="s">
        <v>4</v>
      </c>
      <c r="D206" s="172"/>
      <c r="E206" s="172"/>
      <c r="F206" s="172"/>
      <c r="G206" s="53"/>
      <c r="H206" s="53"/>
      <c r="I206" s="53"/>
    </row>
    <row r="207" spans="1:9" ht="12.75">
      <c r="A207" s="13" t="s">
        <v>5</v>
      </c>
      <c r="B207" s="103" t="s">
        <v>47</v>
      </c>
      <c r="C207" s="103" t="s">
        <v>48</v>
      </c>
      <c r="D207" s="175" t="s">
        <v>18</v>
      </c>
      <c r="E207" s="175" t="s">
        <v>17</v>
      </c>
      <c r="F207" s="175" t="s">
        <v>49</v>
      </c>
      <c r="G207" s="53"/>
      <c r="H207" s="53"/>
      <c r="I207" s="53"/>
    </row>
    <row r="208" spans="1:9" ht="12.75">
      <c r="A208" s="115" t="s">
        <v>192</v>
      </c>
      <c r="B208" s="10"/>
      <c r="C208" s="17" t="s">
        <v>193</v>
      </c>
      <c r="D208" s="181"/>
      <c r="E208" s="182"/>
      <c r="F208" s="181"/>
      <c r="G208" s="53"/>
      <c r="H208" s="53"/>
      <c r="I208" s="53"/>
    </row>
    <row r="209" spans="1:9" ht="12.75">
      <c r="A209" s="19">
        <v>31</v>
      </c>
      <c r="B209" s="10"/>
      <c r="C209" s="20" t="s">
        <v>190</v>
      </c>
      <c r="D209" s="169"/>
      <c r="E209" s="171"/>
      <c r="F209" s="179"/>
      <c r="G209" s="76">
        <f>IF(F209="","",IF(F209=0,"«- Correct!","«- Try again!"))</f>
      </c>
      <c r="H209" s="53"/>
      <c r="I209" s="53"/>
    </row>
    <row r="210" spans="1:9" ht="12.75">
      <c r="A210" s="10"/>
      <c r="B210" s="166"/>
      <c r="C210" s="166"/>
      <c r="D210" s="172"/>
      <c r="E210" s="172"/>
      <c r="F210" s="172" t="str">
        <f>IF((D210-E210)=0," ",(D210-E210)+#REF!)</f>
        <v> </v>
      </c>
      <c r="G210" s="53"/>
      <c r="H210" s="53"/>
      <c r="I210" s="53"/>
    </row>
    <row r="211" spans="1:9" ht="12.75">
      <c r="A211" s="164" t="s">
        <v>22</v>
      </c>
      <c r="B211" s="166"/>
      <c r="C211" s="166"/>
      <c r="D211" s="172"/>
      <c r="E211" s="173" t="s">
        <v>46</v>
      </c>
      <c r="F211" s="172">
        <v>413</v>
      </c>
      <c r="G211" s="53"/>
      <c r="H211" s="53"/>
      <c r="I211" s="53"/>
    </row>
    <row r="212" spans="1:9" ht="12.75">
      <c r="A212" s="10"/>
      <c r="B212" s="10"/>
      <c r="C212" s="174" t="s">
        <v>4</v>
      </c>
      <c r="D212" s="172"/>
      <c r="E212" s="172"/>
      <c r="F212" s="172"/>
      <c r="G212" s="53"/>
      <c r="H212" s="53"/>
      <c r="I212" s="53"/>
    </row>
    <row r="213" spans="1:9" ht="12.75">
      <c r="A213" s="13" t="s">
        <v>5</v>
      </c>
      <c r="B213" s="103" t="s">
        <v>47</v>
      </c>
      <c r="C213" s="103" t="s">
        <v>48</v>
      </c>
      <c r="D213" s="175" t="s">
        <v>18</v>
      </c>
      <c r="E213" s="175" t="s">
        <v>17</v>
      </c>
      <c r="F213" s="175" t="s">
        <v>49</v>
      </c>
      <c r="G213" s="53"/>
      <c r="H213" s="53"/>
      <c r="I213" s="53"/>
    </row>
    <row r="214" spans="1:9" ht="12.75">
      <c r="A214" s="122" t="s">
        <v>141</v>
      </c>
      <c r="B214" s="10"/>
      <c r="C214" s="17" t="s">
        <v>53</v>
      </c>
      <c r="D214" s="169"/>
      <c r="E214" s="176"/>
      <c r="F214" s="169"/>
      <c r="G214" s="53"/>
      <c r="H214" s="53"/>
      <c r="I214" s="53"/>
    </row>
    <row r="215" spans="1:9" ht="12.75">
      <c r="A215" s="19">
        <v>31</v>
      </c>
      <c r="B215" s="10"/>
      <c r="C215" s="17" t="s">
        <v>50</v>
      </c>
      <c r="D215" s="111"/>
      <c r="E215" s="170"/>
      <c r="F215" s="177"/>
      <c r="G215" s="53"/>
      <c r="H215" s="53"/>
      <c r="I215" s="53"/>
    </row>
    <row r="216" spans="1:9" ht="12.75">
      <c r="A216" s="19">
        <v>31</v>
      </c>
      <c r="B216" s="10"/>
      <c r="C216" s="20" t="s">
        <v>194</v>
      </c>
      <c r="D216" s="169"/>
      <c r="E216" s="171"/>
      <c r="F216" s="179"/>
      <c r="G216" s="76">
        <f>IF(F216="","",IF(F216=0,"«- Correct!","«- Try again!"))</f>
      </c>
      <c r="H216" s="53"/>
      <c r="I216" s="53"/>
    </row>
    <row r="217" spans="1:9" ht="12.75">
      <c r="A217" s="10"/>
      <c r="B217" s="166"/>
      <c r="C217" s="166"/>
      <c r="D217" s="172"/>
      <c r="E217" s="172"/>
      <c r="F217" s="172" t="str">
        <f>IF((E217-D217)=0," ",(E217-D217)+F216)</f>
        <v> </v>
      </c>
      <c r="G217" s="53"/>
      <c r="H217" s="53"/>
      <c r="I217" s="53"/>
    </row>
    <row r="218" spans="1:9" ht="12.75">
      <c r="A218" s="164" t="s">
        <v>195</v>
      </c>
      <c r="B218" s="166"/>
      <c r="C218" s="10"/>
      <c r="D218" s="172"/>
      <c r="E218" s="173" t="s">
        <v>46</v>
      </c>
      <c r="F218" s="172">
        <v>414</v>
      </c>
      <c r="G218" s="53"/>
      <c r="H218" s="53"/>
      <c r="I218" s="53"/>
    </row>
    <row r="219" spans="1:9" ht="12.75">
      <c r="A219" s="10"/>
      <c r="B219" s="10"/>
      <c r="C219" s="174" t="s">
        <v>4</v>
      </c>
      <c r="D219" s="172"/>
      <c r="E219" s="172"/>
      <c r="F219" s="172"/>
      <c r="G219" s="53"/>
      <c r="H219" s="53"/>
      <c r="I219" s="53"/>
    </row>
    <row r="220" spans="1:9" ht="12.75">
      <c r="A220" s="13" t="s">
        <v>5</v>
      </c>
      <c r="B220" s="103" t="s">
        <v>47</v>
      </c>
      <c r="C220" s="103" t="s">
        <v>48</v>
      </c>
      <c r="D220" s="175" t="s">
        <v>18</v>
      </c>
      <c r="E220" s="175" t="s">
        <v>17</v>
      </c>
      <c r="F220" s="175" t="s">
        <v>49</v>
      </c>
      <c r="G220" s="53"/>
      <c r="H220" s="53"/>
      <c r="I220" s="53"/>
    </row>
    <row r="221" spans="1:9" ht="12.75">
      <c r="A221" s="115" t="s">
        <v>101</v>
      </c>
      <c r="B221" s="10"/>
      <c r="C221" s="17" t="s">
        <v>196</v>
      </c>
      <c r="D221" s="181"/>
      <c r="E221" s="182"/>
      <c r="F221" s="181"/>
      <c r="G221" s="53"/>
      <c r="H221" s="53"/>
      <c r="I221" s="53"/>
    </row>
    <row r="222" spans="1:9" ht="12.75">
      <c r="A222" s="19">
        <v>31</v>
      </c>
      <c r="B222" s="10"/>
      <c r="C222" s="20" t="s">
        <v>197</v>
      </c>
      <c r="D222" s="169"/>
      <c r="E222" s="171"/>
      <c r="F222" s="179"/>
      <c r="G222" s="76">
        <f>IF(F222="","",IF(F222=0,"«- Correct!","«- Try again!"))</f>
      </c>
      <c r="H222" s="53"/>
      <c r="I222" s="53"/>
    </row>
    <row r="223" spans="1:9" ht="12.75">
      <c r="A223" s="10"/>
      <c r="B223" s="166"/>
      <c r="C223" s="166"/>
      <c r="D223" s="172"/>
      <c r="E223" s="172"/>
      <c r="F223" s="172" t="str">
        <f>IF((D223-E223)=0," ",(D223-E223)+F222)</f>
        <v> </v>
      </c>
      <c r="G223" s="53"/>
      <c r="H223" s="53"/>
      <c r="I223" s="53"/>
    </row>
    <row r="224" spans="1:9" ht="12.75">
      <c r="A224" s="164" t="s">
        <v>59</v>
      </c>
      <c r="B224" s="166"/>
      <c r="C224" s="10"/>
      <c r="D224" s="172"/>
      <c r="E224" s="173" t="s">
        <v>46</v>
      </c>
      <c r="F224" s="172">
        <v>415</v>
      </c>
      <c r="G224" s="53"/>
      <c r="H224" s="53"/>
      <c r="I224" s="53"/>
    </row>
    <row r="225" spans="1:9" ht="12.75">
      <c r="A225" s="10"/>
      <c r="B225" s="10"/>
      <c r="C225" s="174" t="s">
        <v>4</v>
      </c>
      <c r="D225" s="172"/>
      <c r="E225" s="172"/>
      <c r="F225" s="172"/>
      <c r="G225" s="53"/>
      <c r="H225" s="53"/>
      <c r="I225" s="53"/>
    </row>
    <row r="226" spans="1:9" ht="12.75">
      <c r="A226" s="13" t="s">
        <v>5</v>
      </c>
      <c r="B226" s="103" t="s">
        <v>47</v>
      </c>
      <c r="C226" s="103" t="s">
        <v>48</v>
      </c>
      <c r="D226" s="175" t="s">
        <v>18</v>
      </c>
      <c r="E226" s="175" t="s">
        <v>17</v>
      </c>
      <c r="F226" s="175" t="s">
        <v>49</v>
      </c>
      <c r="G226" s="53"/>
      <c r="H226" s="53"/>
      <c r="I226" s="53"/>
    </row>
    <row r="227" spans="1:9" ht="12.75">
      <c r="A227" s="122" t="s">
        <v>141</v>
      </c>
      <c r="B227" s="10"/>
      <c r="C227" s="17" t="s">
        <v>50</v>
      </c>
      <c r="D227" s="181"/>
      <c r="E227" s="182"/>
      <c r="F227" s="181"/>
      <c r="G227" s="53"/>
      <c r="H227" s="53"/>
      <c r="I227" s="53"/>
    </row>
    <row r="228" spans="1:9" ht="12.75">
      <c r="A228" s="19">
        <v>31</v>
      </c>
      <c r="B228" s="10"/>
      <c r="C228" s="20" t="s">
        <v>197</v>
      </c>
      <c r="D228" s="169"/>
      <c r="E228" s="171"/>
      <c r="F228" s="179"/>
      <c r="G228" s="76">
        <f>IF(F228="","",IF(F228=0,"«- Correct!","«- Try again!"))</f>
      </c>
      <c r="H228" s="53"/>
      <c r="I228" s="53"/>
    </row>
    <row r="229" spans="1:9" ht="12.75">
      <c r="A229" s="19"/>
      <c r="B229" s="10"/>
      <c r="C229" s="20"/>
      <c r="D229" s="20"/>
      <c r="E229" s="20"/>
      <c r="F229" s="20"/>
      <c r="G229" s="76"/>
      <c r="H229" s="53"/>
      <c r="I229" s="53"/>
    </row>
    <row r="230" spans="1:9" ht="12.75">
      <c r="A230" s="164" t="s">
        <v>60</v>
      </c>
      <c r="B230" s="166"/>
      <c r="C230" s="166"/>
      <c r="D230" s="172"/>
      <c r="E230" s="173" t="s">
        <v>46</v>
      </c>
      <c r="F230" s="172">
        <v>502</v>
      </c>
      <c r="G230" s="53"/>
      <c r="H230" s="53"/>
      <c r="I230" s="53"/>
    </row>
    <row r="231" spans="1:9" ht="12.75">
      <c r="A231" s="10"/>
      <c r="B231" s="10"/>
      <c r="C231" s="174" t="s">
        <v>4</v>
      </c>
      <c r="D231" s="172"/>
      <c r="E231" s="172"/>
      <c r="F231" s="172"/>
      <c r="G231" s="53"/>
      <c r="H231" s="53"/>
      <c r="I231" s="53"/>
    </row>
    <row r="232" spans="1:9" ht="12.75">
      <c r="A232" s="13" t="s">
        <v>5</v>
      </c>
      <c r="B232" s="103" t="s">
        <v>47</v>
      </c>
      <c r="C232" s="103" t="s">
        <v>48</v>
      </c>
      <c r="D232" s="175" t="s">
        <v>18</v>
      </c>
      <c r="E232" s="175" t="s">
        <v>17</v>
      </c>
      <c r="F232" s="175" t="s">
        <v>49</v>
      </c>
      <c r="G232" s="53"/>
      <c r="H232" s="53"/>
      <c r="I232" s="53"/>
    </row>
    <row r="233" spans="1:9" ht="12.75">
      <c r="A233" s="122" t="s">
        <v>141</v>
      </c>
      <c r="B233" s="10"/>
      <c r="C233" s="17" t="s">
        <v>198</v>
      </c>
      <c r="D233" s="169"/>
      <c r="E233" s="176"/>
      <c r="F233" s="181"/>
      <c r="G233" s="53"/>
      <c r="H233" s="53"/>
      <c r="I233" s="53"/>
    </row>
    <row r="234" spans="1:9" ht="12.75">
      <c r="A234" s="19">
        <v>31</v>
      </c>
      <c r="B234" s="10"/>
      <c r="C234" s="17" t="s">
        <v>199</v>
      </c>
      <c r="D234" s="111"/>
      <c r="E234" s="170"/>
      <c r="F234" s="179"/>
      <c r="G234" s="53"/>
      <c r="H234" s="53"/>
      <c r="I234" s="53"/>
    </row>
    <row r="235" spans="1:9" ht="12.75">
      <c r="A235" s="19">
        <v>31</v>
      </c>
      <c r="B235" s="10"/>
      <c r="C235" s="20" t="s">
        <v>200</v>
      </c>
      <c r="D235" s="169"/>
      <c r="E235" s="171"/>
      <c r="F235" s="179"/>
      <c r="G235" s="76">
        <f>IF(F235="","",IF(F235=0,"«- Correct!","«- Try again!"))</f>
      </c>
      <c r="H235" s="53"/>
      <c r="I235" s="53"/>
    </row>
    <row r="236" spans="1:9" ht="12.75">
      <c r="A236" s="19"/>
      <c r="B236" s="10"/>
      <c r="C236" s="20"/>
      <c r="D236" s="172"/>
      <c r="E236" s="185"/>
      <c r="F236" s="180"/>
      <c r="G236" s="76"/>
      <c r="H236" s="53"/>
      <c r="I236" s="53"/>
    </row>
    <row r="237" spans="1:9" ht="12.75">
      <c r="A237" s="10"/>
      <c r="B237" s="10"/>
      <c r="C237" s="10"/>
      <c r="D237" s="172"/>
      <c r="E237" s="172"/>
      <c r="F237" s="172"/>
      <c r="G237" s="53"/>
      <c r="H237" s="53"/>
      <c r="I237" s="53"/>
    </row>
    <row r="238" spans="1:9" ht="12.75">
      <c r="A238" s="164" t="s">
        <v>201</v>
      </c>
      <c r="B238" s="10"/>
      <c r="C238" s="10"/>
      <c r="D238" s="172"/>
      <c r="E238" s="173" t="s">
        <v>46</v>
      </c>
      <c r="F238" s="172">
        <v>612</v>
      </c>
      <c r="G238" s="53"/>
      <c r="H238" s="53"/>
      <c r="I238" s="53"/>
    </row>
    <row r="239" spans="1:9" ht="12.75">
      <c r="A239" s="10"/>
      <c r="B239" s="10"/>
      <c r="C239" s="174" t="s">
        <v>4</v>
      </c>
      <c r="D239" s="172"/>
      <c r="E239" s="172"/>
      <c r="F239" s="172"/>
      <c r="G239" s="53"/>
      <c r="H239" s="53"/>
      <c r="I239" s="53"/>
    </row>
    <row r="240" spans="1:9" ht="12.75">
      <c r="A240" s="13" t="s">
        <v>5</v>
      </c>
      <c r="B240" s="103" t="s">
        <v>47</v>
      </c>
      <c r="C240" s="103" t="s">
        <v>48</v>
      </c>
      <c r="D240" s="175" t="s">
        <v>18</v>
      </c>
      <c r="E240" s="175" t="s">
        <v>17</v>
      </c>
      <c r="F240" s="175" t="s">
        <v>49</v>
      </c>
      <c r="G240" s="53"/>
      <c r="H240" s="53"/>
      <c r="I240" s="53"/>
    </row>
    <row r="241" spans="1:9" ht="12.75">
      <c r="A241" s="122" t="s">
        <v>141</v>
      </c>
      <c r="B241" s="166"/>
      <c r="C241" s="20" t="s">
        <v>184</v>
      </c>
      <c r="D241" s="181"/>
      <c r="E241" s="182"/>
      <c r="F241" s="181"/>
      <c r="G241" s="53"/>
      <c r="H241" s="53"/>
      <c r="I241" s="53"/>
    </row>
    <row r="242" spans="1:9" ht="12.75">
      <c r="A242" s="19">
        <v>31</v>
      </c>
      <c r="B242" s="166"/>
      <c r="C242" s="20" t="s">
        <v>197</v>
      </c>
      <c r="D242" s="169"/>
      <c r="E242" s="171"/>
      <c r="F242" s="179"/>
      <c r="G242" s="76">
        <f>IF(F242="","",IF(F242=0,"«- Correct!","«- Try again!"))</f>
      </c>
      <c r="H242" s="53"/>
      <c r="I242" s="53"/>
    </row>
    <row r="243" spans="1:9" ht="12.75">
      <c r="A243" s="10"/>
      <c r="B243" s="10"/>
      <c r="C243" s="10"/>
      <c r="D243" s="172"/>
      <c r="E243" s="172"/>
      <c r="F243" s="172"/>
      <c r="G243" s="53"/>
      <c r="H243" s="53"/>
      <c r="I243" s="53"/>
    </row>
    <row r="244" spans="1:9" ht="12.75">
      <c r="A244" s="164" t="s">
        <v>202</v>
      </c>
      <c r="B244" s="10"/>
      <c r="C244" s="10"/>
      <c r="D244" s="172"/>
      <c r="E244" s="173" t="s">
        <v>46</v>
      </c>
      <c r="F244" s="172">
        <v>613</v>
      </c>
      <c r="G244" s="53"/>
      <c r="H244" s="53"/>
      <c r="I244" s="53"/>
    </row>
    <row r="245" spans="1:9" ht="12.75">
      <c r="A245" s="10"/>
      <c r="B245" s="10"/>
      <c r="C245" s="174" t="s">
        <v>4</v>
      </c>
      <c r="D245" s="172"/>
      <c r="E245" s="172"/>
      <c r="F245" s="172"/>
      <c r="G245" s="53"/>
      <c r="H245" s="53"/>
      <c r="I245" s="53"/>
    </row>
    <row r="246" spans="1:9" ht="12.75">
      <c r="A246" s="13" t="s">
        <v>5</v>
      </c>
      <c r="B246" s="103" t="s">
        <v>47</v>
      </c>
      <c r="C246" s="103" t="s">
        <v>48</v>
      </c>
      <c r="D246" s="175" t="s">
        <v>18</v>
      </c>
      <c r="E246" s="175" t="s">
        <v>17</v>
      </c>
      <c r="F246" s="175" t="s">
        <v>49</v>
      </c>
      <c r="G246" s="53"/>
      <c r="H246" s="53"/>
      <c r="I246" s="53"/>
    </row>
    <row r="247" spans="1:9" ht="12.75">
      <c r="A247" s="122" t="s">
        <v>141</v>
      </c>
      <c r="B247" s="166"/>
      <c r="C247" s="20" t="s">
        <v>186</v>
      </c>
      <c r="D247" s="181"/>
      <c r="E247" s="182"/>
      <c r="F247" s="181"/>
      <c r="G247" s="53"/>
      <c r="H247" s="53"/>
      <c r="I247" s="53"/>
    </row>
    <row r="248" spans="1:9" ht="12.75">
      <c r="A248" s="19">
        <v>31</v>
      </c>
      <c r="B248" s="166"/>
      <c r="C248" s="20" t="s">
        <v>197</v>
      </c>
      <c r="D248" s="169"/>
      <c r="E248" s="171"/>
      <c r="F248" s="179"/>
      <c r="G248" s="76">
        <f>IF(F248="","",IF(F248=0,"«- Correct!","«- Try again!"))</f>
      </c>
      <c r="H248" s="53"/>
      <c r="I248" s="53"/>
    </row>
    <row r="249" spans="1:9" ht="12.75">
      <c r="A249" s="10"/>
      <c r="B249" s="10"/>
      <c r="C249" s="10"/>
      <c r="D249" s="172"/>
      <c r="E249" s="172"/>
      <c r="F249" s="172"/>
      <c r="G249" s="53"/>
      <c r="H249" s="53"/>
      <c r="I249" s="53"/>
    </row>
    <row r="250" spans="1:9" ht="12.75">
      <c r="A250" s="164" t="s">
        <v>203</v>
      </c>
      <c r="B250" s="10"/>
      <c r="C250" s="10"/>
      <c r="D250" s="172"/>
      <c r="E250" s="173" t="s">
        <v>46</v>
      </c>
      <c r="F250" s="172">
        <v>620</v>
      </c>
      <c r="G250" s="53"/>
      <c r="H250" s="53"/>
      <c r="I250" s="53"/>
    </row>
    <row r="251" spans="1:9" ht="12.75">
      <c r="A251" s="10"/>
      <c r="B251" s="10"/>
      <c r="C251" s="174" t="s">
        <v>4</v>
      </c>
      <c r="D251" s="172"/>
      <c r="E251" s="172"/>
      <c r="F251" s="172"/>
      <c r="G251" s="53"/>
      <c r="H251" s="53"/>
      <c r="I251" s="53"/>
    </row>
    <row r="252" spans="1:9" ht="12.75">
      <c r="A252" s="13" t="s">
        <v>5</v>
      </c>
      <c r="B252" s="103" t="s">
        <v>47</v>
      </c>
      <c r="C252" s="103" t="s">
        <v>48</v>
      </c>
      <c r="D252" s="175" t="s">
        <v>18</v>
      </c>
      <c r="E252" s="175" t="s">
        <v>17</v>
      </c>
      <c r="F252" s="175" t="s">
        <v>49</v>
      </c>
      <c r="G252" s="53"/>
      <c r="H252" s="53"/>
      <c r="I252" s="53"/>
    </row>
    <row r="253" spans="1:9" ht="12.75">
      <c r="A253" s="115" t="s">
        <v>204</v>
      </c>
      <c r="B253" s="166"/>
      <c r="C253" s="20" t="s">
        <v>205</v>
      </c>
      <c r="D253" s="169"/>
      <c r="E253" s="176"/>
      <c r="F253" s="169"/>
      <c r="G253" s="53"/>
      <c r="H253" s="53"/>
      <c r="I253" s="53"/>
    </row>
    <row r="254" spans="1:9" ht="12.75">
      <c r="A254" s="19">
        <v>30</v>
      </c>
      <c r="B254" s="166"/>
      <c r="C254" s="20" t="s">
        <v>206</v>
      </c>
      <c r="D254" s="111"/>
      <c r="E254" s="170"/>
      <c r="F254" s="177"/>
      <c r="G254" s="53"/>
      <c r="H254" s="53"/>
      <c r="I254" s="53"/>
    </row>
    <row r="255" spans="1:9" ht="12.75">
      <c r="A255" s="19">
        <v>31</v>
      </c>
      <c r="B255" s="166"/>
      <c r="C255" s="20" t="s">
        <v>197</v>
      </c>
      <c r="D255" s="169"/>
      <c r="E255" s="171"/>
      <c r="F255" s="179"/>
      <c r="G255" s="76">
        <f>IF(F255="","",IF(F255=0,"«- Correct!","«- Try again!"))</f>
      </c>
      <c r="H255" s="53"/>
      <c r="I255" s="53"/>
    </row>
    <row r="256" spans="1:9" ht="12.75">
      <c r="A256" s="10"/>
      <c r="B256" s="10"/>
      <c r="C256" s="10"/>
      <c r="D256" s="172"/>
      <c r="E256" s="172"/>
      <c r="F256" s="172" t="str">
        <f>IF((D256-E256)=0," ",(D256-E256)+F255)</f>
        <v> </v>
      </c>
      <c r="G256" s="53"/>
      <c r="H256" s="53"/>
      <c r="I256" s="53"/>
    </row>
    <row r="257" spans="1:9" ht="12.75">
      <c r="A257" s="164" t="s">
        <v>61</v>
      </c>
      <c r="B257" s="10"/>
      <c r="C257" s="10"/>
      <c r="D257" s="172"/>
      <c r="E257" s="173" t="s">
        <v>46</v>
      </c>
      <c r="F257" s="172">
        <v>621</v>
      </c>
      <c r="G257" s="53"/>
      <c r="H257" s="53"/>
      <c r="I257" s="53"/>
    </row>
    <row r="258" spans="1:9" ht="12.75">
      <c r="A258" s="10"/>
      <c r="B258" s="10"/>
      <c r="C258" s="174" t="s">
        <v>4</v>
      </c>
      <c r="D258" s="172"/>
      <c r="E258" s="172"/>
      <c r="F258" s="172"/>
      <c r="G258" s="53"/>
      <c r="H258" s="53"/>
      <c r="I258" s="53"/>
    </row>
    <row r="259" spans="1:9" ht="12.75">
      <c r="A259" s="13" t="s">
        <v>5</v>
      </c>
      <c r="B259" s="103" t="s">
        <v>47</v>
      </c>
      <c r="C259" s="103" t="s">
        <v>48</v>
      </c>
      <c r="D259" s="175" t="s">
        <v>18</v>
      </c>
      <c r="E259" s="175" t="s">
        <v>17</v>
      </c>
      <c r="F259" s="175" t="s">
        <v>49</v>
      </c>
      <c r="G259" s="53"/>
      <c r="H259" s="53"/>
      <c r="I259" s="53"/>
    </row>
    <row r="260" spans="1:9" ht="12.75">
      <c r="A260" s="115" t="s">
        <v>204</v>
      </c>
      <c r="B260" s="166"/>
      <c r="C260" s="20" t="s">
        <v>205</v>
      </c>
      <c r="D260" s="169"/>
      <c r="E260" s="176"/>
      <c r="F260" s="169"/>
      <c r="G260" s="53"/>
      <c r="H260" s="53"/>
      <c r="I260" s="53"/>
    </row>
    <row r="261" spans="1:9" ht="12.75">
      <c r="A261" s="19">
        <v>30</v>
      </c>
      <c r="B261" s="166"/>
      <c r="C261" s="20" t="s">
        <v>206</v>
      </c>
      <c r="D261" s="111"/>
      <c r="E261" s="170"/>
      <c r="F261" s="177"/>
      <c r="G261" s="53"/>
      <c r="H261" s="53"/>
      <c r="I261" s="53"/>
    </row>
    <row r="262" spans="1:9" ht="12.75">
      <c r="A262" s="19">
        <v>31</v>
      </c>
      <c r="B262" s="166"/>
      <c r="C262" s="20" t="s">
        <v>197</v>
      </c>
      <c r="D262" s="169"/>
      <c r="E262" s="171"/>
      <c r="F262" s="179"/>
      <c r="G262" s="76">
        <f>IF(F262="","",IF(F262=0,"«- Correct!","«- Try again!"))</f>
      </c>
      <c r="H262" s="53"/>
      <c r="I262" s="53"/>
    </row>
    <row r="263" spans="1:9" ht="12.75">
      <c r="A263" s="10"/>
      <c r="B263" s="166"/>
      <c r="C263" s="166"/>
      <c r="D263" s="172"/>
      <c r="E263" s="172"/>
      <c r="F263" s="172"/>
      <c r="G263" s="53"/>
      <c r="H263" s="53"/>
      <c r="I263" s="53"/>
    </row>
    <row r="264" spans="1:9" ht="12.75">
      <c r="A264" s="164" t="s">
        <v>142</v>
      </c>
      <c r="B264" s="10"/>
      <c r="C264" s="10"/>
      <c r="D264" s="172"/>
      <c r="E264" s="173" t="s">
        <v>46</v>
      </c>
      <c r="F264" s="172">
        <v>637</v>
      </c>
      <c r="G264" s="53"/>
      <c r="H264" s="53"/>
      <c r="I264" s="53"/>
    </row>
    <row r="265" spans="1:9" ht="12.75">
      <c r="A265" s="10"/>
      <c r="B265" s="10"/>
      <c r="C265" s="174" t="s">
        <v>4</v>
      </c>
      <c r="D265" s="172"/>
      <c r="E265" s="172"/>
      <c r="F265" s="172"/>
      <c r="G265" s="53"/>
      <c r="H265" s="53"/>
      <c r="I265" s="53"/>
    </row>
    <row r="266" spans="1:9" ht="12.75">
      <c r="A266" s="13" t="s">
        <v>5</v>
      </c>
      <c r="B266" s="103" t="s">
        <v>47</v>
      </c>
      <c r="C266" s="103" t="s">
        <v>48</v>
      </c>
      <c r="D266" s="175" t="s">
        <v>18</v>
      </c>
      <c r="E266" s="175" t="s">
        <v>17</v>
      </c>
      <c r="F266" s="175" t="s">
        <v>49</v>
      </c>
      <c r="G266" s="53"/>
      <c r="H266" s="53"/>
      <c r="I266" s="53"/>
    </row>
    <row r="267" spans="1:9" ht="12.75">
      <c r="A267" s="122" t="s">
        <v>141</v>
      </c>
      <c r="B267" s="166"/>
      <c r="C267" s="20" t="s">
        <v>179</v>
      </c>
      <c r="D267" s="181"/>
      <c r="E267" s="182"/>
      <c r="F267" s="181"/>
      <c r="G267" s="53"/>
      <c r="H267" s="53"/>
      <c r="I267" s="53"/>
    </row>
    <row r="268" spans="1:9" ht="12.75">
      <c r="A268" s="19">
        <v>31</v>
      </c>
      <c r="B268" s="166"/>
      <c r="C268" s="20" t="s">
        <v>197</v>
      </c>
      <c r="D268" s="169"/>
      <c r="E268" s="171"/>
      <c r="F268" s="179"/>
      <c r="G268" s="76">
        <f>IF(F268="","",IF(F268=0,"«- Correct!","«- Try again!"))</f>
      </c>
      <c r="H268" s="53"/>
      <c r="I268" s="53"/>
    </row>
    <row r="269" spans="1:9" ht="12.75">
      <c r="A269" s="10"/>
      <c r="B269" s="10"/>
      <c r="C269" s="10"/>
      <c r="D269" s="184"/>
      <c r="E269" s="184"/>
      <c r="F269" s="184"/>
      <c r="G269" s="53"/>
      <c r="H269" s="53"/>
      <c r="I269" s="53"/>
    </row>
    <row r="270" spans="1:9" ht="12.75">
      <c r="A270" s="164" t="s">
        <v>207</v>
      </c>
      <c r="B270" s="10"/>
      <c r="C270" s="10"/>
      <c r="D270" s="172"/>
      <c r="E270" s="173" t="s">
        <v>46</v>
      </c>
      <c r="F270" s="172">
        <v>641</v>
      </c>
      <c r="G270" s="53"/>
      <c r="H270" s="53"/>
      <c r="I270" s="53"/>
    </row>
    <row r="271" spans="1:9" ht="12.75">
      <c r="A271" s="10"/>
      <c r="B271" s="10"/>
      <c r="C271" s="174" t="s">
        <v>4</v>
      </c>
      <c r="D271" s="172"/>
      <c r="E271" s="172"/>
      <c r="F271" s="172"/>
      <c r="G271" s="53"/>
      <c r="H271" s="53"/>
      <c r="I271" s="53"/>
    </row>
    <row r="272" spans="1:9" ht="12.75">
      <c r="A272" s="13" t="s">
        <v>5</v>
      </c>
      <c r="B272" s="103" t="s">
        <v>47</v>
      </c>
      <c r="C272" s="103" t="s">
        <v>48</v>
      </c>
      <c r="D272" s="175" t="s">
        <v>18</v>
      </c>
      <c r="E272" s="175" t="s">
        <v>17</v>
      </c>
      <c r="F272" s="175" t="s">
        <v>49</v>
      </c>
      <c r="G272" s="53"/>
      <c r="H272" s="53"/>
      <c r="I272" s="53"/>
    </row>
    <row r="273" spans="1:9" ht="12.75">
      <c r="A273" s="115" t="s">
        <v>128</v>
      </c>
      <c r="B273" s="166"/>
      <c r="C273" s="20" t="s">
        <v>208</v>
      </c>
      <c r="D273" s="181"/>
      <c r="E273" s="182"/>
      <c r="F273" s="181"/>
      <c r="G273" s="53"/>
      <c r="H273" s="53"/>
      <c r="I273" s="53"/>
    </row>
    <row r="274" spans="1:9" ht="12.75">
      <c r="A274" s="19">
        <v>31</v>
      </c>
      <c r="B274" s="166"/>
      <c r="C274" s="20" t="s">
        <v>197</v>
      </c>
      <c r="D274" s="169"/>
      <c r="E274" s="171"/>
      <c r="F274" s="179"/>
      <c r="G274" s="76">
        <f>IF(F274="","",IF(F274=0,"«- Correct!","«- Try again!"))</f>
      </c>
      <c r="H274" s="53"/>
      <c r="I274" s="53"/>
    </row>
    <row r="275" spans="1:9" ht="12.75">
      <c r="A275" s="10"/>
      <c r="B275" s="10"/>
      <c r="C275" s="10"/>
      <c r="D275" s="184"/>
      <c r="E275" s="184"/>
      <c r="F275" s="184"/>
      <c r="G275" s="53"/>
      <c r="H275" s="53"/>
      <c r="I275" s="53"/>
    </row>
    <row r="276" spans="1:9" ht="12.75">
      <c r="A276" s="164" t="s">
        <v>209</v>
      </c>
      <c r="B276" s="10"/>
      <c r="C276" s="10"/>
      <c r="D276" s="172"/>
      <c r="E276" s="173" t="s">
        <v>46</v>
      </c>
      <c r="F276" s="172">
        <v>642</v>
      </c>
      <c r="G276" s="53"/>
      <c r="H276" s="53"/>
      <c r="I276" s="53"/>
    </row>
    <row r="277" spans="1:7" ht="12.75">
      <c r="A277" s="10"/>
      <c r="B277" s="10"/>
      <c r="C277" s="174" t="s">
        <v>4</v>
      </c>
      <c r="D277" s="172"/>
      <c r="E277" s="172"/>
      <c r="F277" s="172"/>
      <c r="G277" s="53"/>
    </row>
    <row r="278" spans="1:7" ht="12.75">
      <c r="A278" s="13" t="s">
        <v>5</v>
      </c>
      <c r="B278" s="103" t="s">
        <v>47</v>
      </c>
      <c r="C278" s="103" t="s">
        <v>48</v>
      </c>
      <c r="D278" s="175" t="s">
        <v>18</v>
      </c>
      <c r="E278" s="175" t="s">
        <v>17</v>
      </c>
      <c r="F278" s="175" t="s">
        <v>49</v>
      </c>
      <c r="G278" s="53"/>
    </row>
    <row r="279" spans="1:7" ht="12.75">
      <c r="A279" s="115" t="s">
        <v>128</v>
      </c>
      <c r="B279" s="166"/>
      <c r="C279" s="20" t="s">
        <v>208</v>
      </c>
      <c r="D279" s="181"/>
      <c r="E279" s="182"/>
      <c r="F279" s="181"/>
      <c r="G279" s="53"/>
    </row>
    <row r="280" spans="1:7" ht="12.75">
      <c r="A280" s="19">
        <v>31</v>
      </c>
      <c r="B280" s="166"/>
      <c r="C280" s="20" t="s">
        <v>197</v>
      </c>
      <c r="D280" s="169"/>
      <c r="E280" s="171"/>
      <c r="F280" s="179"/>
      <c r="G280" s="76">
        <f>IF(F280="","",IF(F280=0,"«- Correct!","«- Try again!"))</f>
      </c>
    </row>
    <row r="281" spans="1:7" ht="12.75">
      <c r="A281" s="10"/>
      <c r="B281" s="10"/>
      <c r="C281" s="10"/>
      <c r="D281" s="184"/>
      <c r="E281" s="184"/>
      <c r="F281" s="184"/>
      <c r="G281" s="53"/>
    </row>
    <row r="282" spans="1:7" ht="12.75">
      <c r="A282" s="164" t="s">
        <v>146</v>
      </c>
      <c r="B282" s="10"/>
      <c r="C282" s="10"/>
      <c r="D282" s="172"/>
      <c r="E282" s="173" t="s">
        <v>46</v>
      </c>
      <c r="F282" s="172">
        <v>650</v>
      </c>
      <c r="G282" s="53"/>
    </row>
    <row r="283" spans="1:7" ht="12.75">
      <c r="A283" s="10"/>
      <c r="B283" s="10"/>
      <c r="C283" s="174" t="s">
        <v>4</v>
      </c>
      <c r="D283" s="172"/>
      <c r="E283" s="172"/>
      <c r="F283" s="172"/>
      <c r="G283" s="53"/>
    </row>
    <row r="284" spans="1:7" ht="12.75">
      <c r="A284" s="13" t="s">
        <v>5</v>
      </c>
      <c r="B284" s="103" t="s">
        <v>47</v>
      </c>
      <c r="C284" s="103" t="s">
        <v>48</v>
      </c>
      <c r="D284" s="175" t="s">
        <v>18</v>
      </c>
      <c r="E284" s="175" t="s">
        <v>17</v>
      </c>
      <c r="F284" s="175" t="s">
        <v>49</v>
      </c>
      <c r="G284" s="53"/>
    </row>
    <row r="285" spans="1:7" ht="12.75">
      <c r="A285" s="122" t="s">
        <v>141</v>
      </c>
      <c r="B285" s="166"/>
      <c r="C285" s="20" t="s">
        <v>173</v>
      </c>
      <c r="D285" s="181"/>
      <c r="E285" s="182"/>
      <c r="F285" s="181"/>
      <c r="G285" s="53"/>
    </row>
    <row r="286" spans="1:7" ht="12.75">
      <c r="A286" s="19">
        <v>31</v>
      </c>
      <c r="B286" s="166"/>
      <c r="C286" s="20" t="s">
        <v>197</v>
      </c>
      <c r="D286" s="169"/>
      <c r="E286" s="171"/>
      <c r="F286" s="179"/>
      <c r="G286" s="76">
        <f>IF(F286="","",IF(F286=0,"«- Correct!","«- Try again!"))</f>
      </c>
    </row>
    <row r="287" spans="1:7" ht="12.75">
      <c r="A287" s="10"/>
      <c r="B287" s="10"/>
      <c r="C287" s="10"/>
      <c r="D287" s="184"/>
      <c r="E287" s="184"/>
      <c r="F287" s="184"/>
      <c r="G287" s="53"/>
    </row>
    <row r="288" spans="1:7" ht="12.75">
      <c r="A288" s="164" t="s">
        <v>144</v>
      </c>
      <c r="B288" s="10"/>
      <c r="C288" s="10"/>
      <c r="D288" s="172"/>
      <c r="E288" s="173" t="s">
        <v>46</v>
      </c>
      <c r="F288" s="172">
        <v>651</v>
      </c>
      <c r="G288" s="53"/>
    </row>
    <row r="289" spans="1:7" ht="12.75">
      <c r="A289" s="10"/>
      <c r="B289" s="10"/>
      <c r="C289" s="174" t="s">
        <v>4</v>
      </c>
      <c r="D289" s="172"/>
      <c r="E289" s="172"/>
      <c r="F289" s="172"/>
      <c r="G289" s="53"/>
    </row>
    <row r="290" spans="1:7" ht="12.75">
      <c r="A290" s="13" t="s">
        <v>5</v>
      </c>
      <c r="B290" s="103" t="s">
        <v>47</v>
      </c>
      <c r="C290" s="103" t="s">
        <v>48</v>
      </c>
      <c r="D290" s="175" t="s">
        <v>18</v>
      </c>
      <c r="E290" s="175" t="s">
        <v>17</v>
      </c>
      <c r="F290" s="175" t="s">
        <v>49</v>
      </c>
      <c r="G290" s="53"/>
    </row>
    <row r="291" spans="1:7" ht="12.75">
      <c r="A291" s="122" t="s">
        <v>141</v>
      </c>
      <c r="B291" s="166"/>
      <c r="C291" s="20" t="s">
        <v>177</v>
      </c>
      <c r="D291" s="181"/>
      <c r="E291" s="182"/>
      <c r="F291" s="181"/>
      <c r="G291" s="53"/>
    </row>
    <row r="292" spans="1:7" ht="12.75">
      <c r="A292" s="19">
        <v>31</v>
      </c>
      <c r="B292" s="166"/>
      <c r="C292" s="20" t="s">
        <v>197</v>
      </c>
      <c r="D292" s="169"/>
      <c r="E292" s="171"/>
      <c r="F292" s="179"/>
      <c r="G292" s="76">
        <f>IF(F292="","",IF(F292=0,"«- Correct!","«- Try again!"))</f>
      </c>
    </row>
    <row r="293" spans="1:7" ht="12.75">
      <c r="A293" s="10"/>
      <c r="B293" s="10"/>
      <c r="C293" s="10"/>
      <c r="D293" s="184"/>
      <c r="E293" s="184"/>
      <c r="F293" s="184"/>
      <c r="G293" s="53"/>
    </row>
    <row r="294" spans="1:7" ht="12.75">
      <c r="A294" s="164" t="s">
        <v>39</v>
      </c>
      <c r="B294" s="10"/>
      <c r="C294" s="10"/>
      <c r="D294" s="172"/>
      <c r="E294" s="173" t="s">
        <v>46</v>
      </c>
      <c r="F294" s="172">
        <v>690</v>
      </c>
      <c r="G294" s="53"/>
    </row>
    <row r="295" spans="1:7" ht="12.75">
      <c r="A295" s="10"/>
      <c r="B295" s="10"/>
      <c r="C295" s="174" t="s">
        <v>4</v>
      </c>
      <c r="D295" s="172"/>
      <c r="E295" s="172"/>
      <c r="F295" s="172"/>
      <c r="G295" s="53"/>
    </row>
    <row r="296" spans="1:7" ht="12.75">
      <c r="A296" s="13" t="s">
        <v>5</v>
      </c>
      <c r="B296" s="103" t="s">
        <v>47</v>
      </c>
      <c r="C296" s="103" t="s">
        <v>48</v>
      </c>
      <c r="D296" s="175" t="s">
        <v>18</v>
      </c>
      <c r="E296" s="175" t="s">
        <v>17</v>
      </c>
      <c r="F296" s="175" t="s">
        <v>49</v>
      </c>
      <c r="G296" s="53"/>
    </row>
    <row r="297" spans="1:7" ht="12.75">
      <c r="A297" s="115" t="s">
        <v>210</v>
      </c>
      <c r="B297" s="166"/>
      <c r="C297" s="20" t="s">
        <v>211</v>
      </c>
      <c r="D297" s="181"/>
      <c r="E297" s="182"/>
      <c r="F297" s="181"/>
      <c r="G297" s="53"/>
    </row>
    <row r="298" spans="1:7" ht="12.75">
      <c r="A298" s="19">
        <v>31</v>
      </c>
      <c r="B298" s="166"/>
      <c r="C298" s="20" t="s">
        <v>197</v>
      </c>
      <c r="D298" s="169"/>
      <c r="E298" s="171"/>
      <c r="F298" s="179"/>
      <c r="G298" s="76">
        <f>IF(F298="","",IF(F298=0,"«- Correct!","«- Try again!"))</f>
      </c>
    </row>
    <row r="299" spans="1:7" ht="12.75">
      <c r="A299" s="10"/>
      <c r="B299" s="10"/>
      <c r="C299" s="10"/>
      <c r="D299" s="184"/>
      <c r="E299" s="184"/>
      <c r="F299" s="184"/>
      <c r="G299" s="53"/>
    </row>
    <row r="300" spans="1:7" ht="12.75">
      <c r="A300" s="164" t="s">
        <v>152</v>
      </c>
      <c r="B300" s="10"/>
      <c r="C300" s="10"/>
      <c r="D300" s="172"/>
      <c r="E300" s="173" t="s">
        <v>46</v>
      </c>
      <c r="F300" s="172">
        <v>901</v>
      </c>
      <c r="G300" s="53"/>
    </row>
    <row r="301" spans="1:7" ht="12.75">
      <c r="A301" s="10"/>
      <c r="B301" s="10"/>
      <c r="C301" s="174" t="s">
        <v>4</v>
      </c>
      <c r="D301" s="172"/>
      <c r="E301" s="172"/>
      <c r="F301" s="172"/>
      <c r="G301" s="53"/>
    </row>
    <row r="302" spans="1:7" ht="12.75">
      <c r="A302" s="13" t="s">
        <v>5</v>
      </c>
      <c r="B302" s="103" t="s">
        <v>47</v>
      </c>
      <c r="C302" s="103" t="s">
        <v>48</v>
      </c>
      <c r="D302" s="175" t="s">
        <v>18</v>
      </c>
      <c r="E302" s="175" t="s">
        <v>17</v>
      </c>
      <c r="F302" s="175" t="s">
        <v>49</v>
      </c>
      <c r="G302" s="53"/>
    </row>
    <row r="303" spans="1:7" ht="12.75">
      <c r="A303" s="122" t="s">
        <v>141</v>
      </c>
      <c r="B303" s="166"/>
      <c r="C303" s="20" t="s">
        <v>197</v>
      </c>
      <c r="D303" s="169"/>
      <c r="E303" s="176"/>
      <c r="F303" s="169"/>
      <c r="G303" s="53"/>
    </row>
    <row r="304" spans="1:7" ht="12.75">
      <c r="A304" s="19">
        <v>31</v>
      </c>
      <c r="B304" s="166"/>
      <c r="C304" s="20" t="s">
        <v>194</v>
      </c>
      <c r="D304" s="111"/>
      <c r="E304" s="170"/>
      <c r="F304" s="177"/>
      <c r="G304" s="53"/>
    </row>
    <row r="305" spans="1:7" ht="12.75">
      <c r="A305" s="19">
        <v>31</v>
      </c>
      <c r="B305" s="166"/>
      <c r="C305" s="20" t="s">
        <v>189</v>
      </c>
      <c r="D305" s="169"/>
      <c r="E305" s="171"/>
      <c r="F305" s="179"/>
      <c r="G305" s="76">
        <f>IF(F305="","",IF(F305=0,"«- Correct!","«- Try again!"))</f>
      </c>
    </row>
    <row r="306" spans="3:7" ht="12.75">
      <c r="C306"/>
      <c r="F306" s="53"/>
      <c r="G306" s="53"/>
    </row>
    <row r="307" spans="3:9" ht="12.75">
      <c r="C307"/>
      <c r="F307" s="53"/>
      <c r="G307" s="53"/>
      <c r="H307" s="53"/>
      <c r="I307" s="53"/>
    </row>
    <row r="308" spans="1:9" ht="12.75">
      <c r="A308" s="63" t="s">
        <v>98</v>
      </c>
      <c r="B308" s="64"/>
      <c r="C308" s="64"/>
      <c r="D308" s="88"/>
      <c r="E308" s="88"/>
      <c r="F308" s="64"/>
      <c r="G308" s="53"/>
      <c r="H308" s="53"/>
      <c r="I308" s="53"/>
    </row>
    <row r="309" spans="1:9" ht="12.75">
      <c r="A309" s="66" t="s">
        <v>62</v>
      </c>
      <c r="B309" s="64"/>
      <c r="C309" s="64"/>
      <c r="D309" s="88"/>
      <c r="E309" s="88"/>
      <c r="F309" s="64"/>
      <c r="G309" s="53"/>
      <c r="H309" s="53"/>
      <c r="I309" s="53"/>
    </row>
    <row r="310" spans="1:9" ht="12.75">
      <c r="A310" s="67"/>
      <c r="B310" s="67"/>
      <c r="C310" s="67"/>
      <c r="D310" s="89"/>
      <c r="E310" s="89"/>
      <c r="F310" s="67"/>
      <c r="G310" s="53"/>
      <c r="H310" s="53"/>
      <c r="I310" s="53"/>
    </row>
    <row r="311" spans="1:9" ht="12.75">
      <c r="A311" s="79" t="s">
        <v>104</v>
      </c>
      <c r="B311" s="67"/>
      <c r="C311" s="67"/>
      <c r="D311" s="89"/>
      <c r="E311" s="89"/>
      <c r="F311" s="67"/>
      <c r="G311" s="53"/>
      <c r="H311" s="53"/>
      <c r="I311" s="53"/>
    </row>
    <row r="312" spans="1:9" ht="12.75">
      <c r="A312" s="67"/>
      <c r="B312" s="67"/>
      <c r="C312" s="69" t="s">
        <v>4</v>
      </c>
      <c r="D312" s="89"/>
      <c r="E312" s="89"/>
      <c r="F312" s="67"/>
      <c r="G312" s="53"/>
      <c r="H312" s="53"/>
      <c r="I312" s="53"/>
    </row>
    <row r="313" spans="1:9" ht="12.75">
      <c r="A313" s="71" t="s">
        <v>5</v>
      </c>
      <c r="B313" s="72" t="s">
        <v>47</v>
      </c>
      <c r="C313" s="72" t="s">
        <v>48</v>
      </c>
      <c r="D313" s="90" t="s">
        <v>18</v>
      </c>
      <c r="E313" s="90" t="s">
        <v>17</v>
      </c>
      <c r="F313" s="72" t="s">
        <v>49</v>
      </c>
      <c r="G313" s="53"/>
      <c r="H313" s="53"/>
      <c r="I313" s="53"/>
    </row>
    <row r="314" spans="1:9" ht="12.75">
      <c r="A314" s="186" t="s">
        <v>210</v>
      </c>
      <c r="B314" s="67"/>
      <c r="C314" s="78" t="s">
        <v>212</v>
      </c>
      <c r="D314" s="75"/>
      <c r="E314" s="83"/>
      <c r="F314" s="75"/>
      <c r="G314" s="76">
        <f>IF(F314="","",IF(F314=14210,"«- Correct!","«- Try again!"))</f>
      </c>
      <c r="H314" s="53"/>
      <c r="I314" s="53"/>
    </row>
    <row r="315" spans="1:9" ht="12.75">
      <c r="A315" s="67"/>
      <c r="B315" s="67"/>
      <c r="C315" s="67"/>
      <c r="D315" s="70"/>
      <c r="E315" s="70"/>
      <c r="F315" s="70"/>
      <c r="G315" s="53"/>
      <c r="H315" s="53"/>
      <c r="I315" s="53"/>
    </row>
    <row r="316" spans="1:9" ht="12.75">
      <c r="A316" s="79" t="s">
        <v>102</v>
      </c>
      <c r="B316" s="67"/>
      <c r="C316" s="67"/>
      <c r="D316" s="70"/>
      <c r="E316" s="70"/>
      <c r="F316" s="70"/>
      <c r="G316" s="53"/>
      <c r="H316" s="53"/>
      <c r="I316" s="53"/>
    </row>
    <row r="317" spans="1:9" ht="12.75">
      <c r="A317" s="67"/>
      <c r="B317" s="67"/>
      <c r="C317" s="69" t="s">
        <v>4</v>
      </c>
      <c r="D317" s="70"/>
      <c r="E317" s="70"/>
      <c r="F317" s="70"/>
      <c r="G317" s="53"/>
      <c r="H317" s="53"/>
      <c r="I317" s="53"/>
    </row>
    <row r="318" spans="1:9" ht="12.75">
      <c r="A318" s="71" t="s">
        <v>5</v>
      </c>
      <c r="B318" s="72" t="s">
        <v>47</v>
      </c>
      <c r="C318" s="72" t="s">
        <v>48</v>
      </c>
      <c r="D318" s="72" t="s">
        <v>18</v>
      </c>
      <c r="E318" s="72" t="s">
        <v>17</v>
      </c>
      <c r="F318" s="72" t="s">
        <v>49</v>
      </c>
      <c r="G318" s="53"/>
      <c r="H318" s="53"/>
      <c r="I318" s="53"/>
    </row>
    <row r="319" spans="1:9" ht="12.75">
      <c r="A319" s="187" t="s">
        <v>101</v>
      </c>
      <c r="B319" s="67"/>
      <c r="C319" s="78" t="s">
        <v>213</v>
      </c>
      <c r="D319" s="75"/>
      <c r="E319" s="83"/>
      <c r="F319" s="75"/>
      <c r="G319" s="53"/>
      <c r="H319" s="53"/>
      <c r="I319" s="53"/>
    </row>
    <row r="320" spans="1:9" ht="12.75">
      <c r="A320" s="77">
        <v>11</v>
      </c>
      <c r="B320" s="67"/>
      <c r="C320" s="78" t="s">
        <v>214</v>
      </c>
      <c r="D320" s="80"/>
      <c r="E320" s="81"/>
      <c r="F320" s="80"/>
      <c r="G320" s="53"/>
      <c r="H320" s="53"/>
      <c r="I320" s="53"/>
    </row>
    <row r="321" spans="1:9" ht="12.75">
      <c r="A321" s="77">
        <v>16</v>
      </c>
      <c r="B321" s="67"/>
      <c r="C321" s="78" t="s">
        <v>215</v>
      </c>
      <c r="D321" s="75"/>
      <c r="E321" s="82"/>
      <c r="F321" s="75"/>
      <c r="G321" s="76">
        <f>IF(F321="","",IF(F321=3990,"«- Correct!","«- Try again!"))</f>
      </c>
      <c r="H321" s="53"/>
      <c r="I321" s="53"/>
    </row>
    <row r="322" spans="1:9" ht="12.75">
      <c r="A322" s="67"/>
      <c r="B322" s="67"/>
      <c r="C322" s="84"/>
      <c r="D322" s="70"/>
      <c r="E322" s="70"/>
      <c r="F322" s="70"/>
      <c r="G322" s="53"/>
      <c r="H322" s="53"/>
      <c r="I322" s="53"/>
    </row>
    <row r="323" spans="1:9" ht="12.75">
      <c r="A323" s="79" t="s">
        <v>119</v>
      </c>
      <c r="B323" s="67"/>
      <c r="C323" s="67"/>
      <c r="D323" s="70"/>
      <c r="E323" s="70"/>
      <c r="F323" s="70"/>
      <c r="G323" s="53"/>
      <c r="H323" s="53"/>
      <c r="I323" s="53"/>
    </row>
    <row r="324" spans="1:9" ht="12.75">
      <c r="A324" s="67"/>
      <c r="B324" s="67"/>
      <c r="C324" s="69" t="s">
        <v>4</v>
      </c>
      <c r="D324" s="70"/>
      <c r="E324" s="70"/>
      <c r="F324" s="70"/>
      <c r="G324" s="53"/>
      <c r="H324" s="53"/>
      <c r="I324" s="53"/>
    </row>
    <row r="325" spans="1:9" ht="12.75">
      <c r="A325" s="71" t="s">
        <v>5</v>
      </c>
      <c r="B325" s="72" t="s">
        <v>47</v>
      </c>
      <c r="C325" s="72" t="s">
        <v>48</v>
      </c>
      <c r="D325" s="72" t="s">
        <v>18</v>
      </c>
      <c r="E325" s="72" t="s">
        <v>17</v>
      </c>
      <c r="F325" s="72" t="s">
        <v>49</v>
      </c>
      <c r="G325" s="53"/>
      <c r="H325" s="53"/>
      <c r="I325" s="53"/>
    </row>
    <row r="326" spans="1:9" ht="12.75">
      <c r="A326" s="186" t="s">
        <v>216</v>
      </c>
      <c r="B326" s="67"/>
      <c r="C326" s="67" t="s">
        <v>198</v>
      </c>
      <c r="D326" s="75">
        <v>4725</v>
      </c>
      <c r="E326" s="83"/>
      <c r="F326" s="75">
        <v>4725</v>
      </c>
      <c r="G326" s="53"/>
      <c r="H326" s="53"/>
      <c r="I326" s="53"/>
    </row>
    <row r="327" spans="1:9" ht="12.75">
      <c r="A327" s="186" t="s">
        <v>101</v>
      </c>
      <c r="B327" s="67"/>
      <c r="C327" s="78" t="s">
        <v>196</v>
      </c>
      <c r="D327" s="80"/>
      <c r="E327" s="81"/>
      <c r="F327" s="80"/>
      <c r="G327" s="53"/>
      <c r="H327" s="53"/>
      <c r="I327" s="53"/>
    </row>
    <row r="328" spans="1:9" ht="12.75">
      <c r="A328" s="77">
        <v>5</v>
      </c>
      <c r="B328" s="67"/>
      <c r="C328" s="78" t="s">
        <v>217</v>
      </c>
      <c r="D328" s="75"/>
      <c r="E328" s="82"/>
      <c r="F328" s="75"/>
      <c r="G328" s="76">
        <f>IF(F328="","",IF(F328=0,"«- Correct!","«- Try again!"))</f>
      </c>
      <c r="H328" s="53"/>
      <c r="I328" s="53"/>
    </row>
    <row r="329" spans="1:9" ht="12.75">
      <c r="A329" s="67"/>
      <c r="B329" s="67"/>
      <c r="C329" s="67"/>
      <c r="D329" s="70"/>
      <c r="E329" s="70"/>
      <c r="F329" s="70" t="str">
        <f>IF((D329-E329)=0," ",(D329-E329)+#REF!)</f>
        <v> </v>
      </c>
      <c r="G329" s="53"/>
      <c r="H329" s="53"/>
      <c r="I329" s="53"/>
    </row>
    <row r="330" spans="1:9" ht="12.75">
      <c r="A330" s="79" t="s">
        <v>103</v>
      </c>
      <c r="B330" s="67"/>
      <c r="C330" s="67"/>
      <c r="D330" s="70"/>
      <c r="E330" s="70"/>
      <c r="F330" s="70"/>
      <c r="G330" s="53"/>
      <c r="H330" s="53"/>
      <c r="I330" s="53"/>
    </row>
    <row r="331" spans="1:9" ht="12.75">
      <c r="A331" s="67"/>
      <c r="B331" s="67"/>
      <c r="C331" s="69" t="s">
        <v>4</v>
      </c>
      <c r="D331" s="70"/>
      <c r="E331" s="70"/>
      <c r="F331" s="70"/>
      <c r="G331" s="53"/>
      <c r="H331" s="53"/>
      <c r="I331" s="53"/>
    </row>
    <row r="332" spans="1:9" ht="12.75">
      <c r="A332" s="71" t="s">
        <v>5</v>
      </c>
      <c r="B332" s="72" t="s">
        <v>47</v>
      </c>
      <c r="C332" s="72" t="s">
        <v>48</v>
      </c>
      <c r="D332" s="72" t="s">
        <v>18</v>
      </c>
      <c r="E332" s="72" t="s">
        <v>17</v>
      </c>
      <c r="F332" s="72" t="s">
        <v>49</v>
      </c>
      <c r="G332" s="53"/>
      <c r="H332" s="53"/>
      <c r="I332" s="53"/>
    </row>
    <row r="333" spans="1:9" ht="12.75">
      <c r="A333" s="186" t="s">
        <v>218</v>
      </c>
      <c r="B333" s="67"/>
      <c r="C333" s="78" t="s">
        <v>219</v>
      </c>
      <c r="D333" s="85"/>
      <c r="E333" s="86"/>
      <c r="F333" s="85"/>
      <c r="G333" s="53"/>
      <c r="H333" s="53"/>
      <c r="I333" s="53"/>
    </row>
    <row r="334" spans="1:9" ht="12.75">
      <c r="A334" s="77">
        <v>30</v>
      </c>
      <c r="B334" s="67"/>
      <c r="C334" s="78" t="s">
        <v>220</v>
      </c>
      <c r="D334" s="75"/>
      <c r="E334" s="82"/>
      <c r="F334" s="75"/>
      <c r="G334" s="76">
        <f>IF(F334="","",IF(F334=0,"«- Correct!","«- Try again!"))</f>
      </c>
      <c r="H334" s="53"/>
      <c r="I334" s="53"/>
    </row>
    <row r="335" spans="3:9" ht="12.75">
      <c r="C335"/>
      <c r="F335" s="53"/>
      <c r="G335" s="53"/>
      <c r="H335" s="53"/>
      <c r="I335" s="53"/>
    </row>
    <row r="336" spans="3:9" ht="12.75">
      <c r="C336"/>
      <c r="F336" s="53"/>
      <c r="G336" s="53"/>
      <c r="H336" s="53"/>
      <c r="I336" s="53"/>
    </row>
    <row r="337" spans="1:9" ht="12.75">
      <c r="A337" s="63" t="s">
        <v>98</v>
      </c>
      <c r="B337" s="64"/>
      <c r="C337" s="64"/>
      <c r="D337" s="64"/>
      <c r="E337" s="64"/>
      <c r="F337" s="64"/>
      <c r="G337" s="53"/>
      <c r="H337" s="53"/>
      <c r="I337" s="53"/>
    </row>
    <row r="338" spans="1:9" ht="12.75">
      <c r="A338" s="66" t="s">
        <v>63</v>
      </c>
      <c r="B338" s="64"/>
      <c r="C338" s="64"/>
      <c r="D338" s="64"/>
      <c r="E338" s="64"/>
      <c r="F338" s="64"/>
      <c r="G338" s="53"/>
      <c r="H338" s="53"/>
      <c r="I338" s="53"/>
    </row>
    <row r="339" spans="1:9" ht="12.75">
      <c r="A339" s="67"/>
      <c r="B339" s="67"/>
      <c r="C339" s="67"/>
      <c r="D339" s="67"/>
      <c r="E339" s="67"/>
      <c r="F339" s="67"/>
      <c r="G339" s="53"/>
      <c r="H339" s="53"/>
      <c r="I339" s="53"/>
    </row>
    <row r="340" spans="1:9" ht="12.75">
      <c r="A340" s="79" t="s">
        <v>113</v>
      </c>
      <c r="B340" s="67"/>
      <c r="C340" s="67"/>
      <c r="D340" s="67"/>
      <c r="E340" s="67"/>
      <c r="F340" s="67"/>
      <c r="G340" s="53"/>
      <c r="H340" s="53"/>
      <c r="I340" s="53"/>
    </row>
    <row r="341" spans="1:9" ht="12.75">
      <c r="A341" s="67"/>
      <c r="B341" s="67"/>
      <c r="C341" s="69" t="s">
        <v>4</v>
      </c>
      <c r="D341" s="67"/>
      <c r="E341" s="67"/>
      <c r="F341" s="67"/>
      <c r="G341" s="53"/>
      <c r="H341" s="53"/>
      <c r="I341" s="53"/>
    </row>
    <row r="342" spans="1:9" ht="12.75">
      <c r="A342" s="71" t="s">
        <v>5</v>
      </c>
      <c r="B342" s="72" t="s">
        <v>47</v>
      </c>
      <c r="C342" s="72" t="s">
        <v>48</v>
      </c>
      <c r="D342" s="72" t="s">
        <v>18</v>
      </c>
      <c r="E342" s="72" t="s">
        <v>17</v>
      </c>
      <c r="F342" s="72" t="s">
        <v>49</v>
      </c>
      <c r="G342" s="53"/>
      <c r="H342" s="53"/>
      <c r="I342" s="53"/>
    </row>
    <row r="343" spans="1:9" ht="12.75">
      <c r="A343" s="186" t="s">
        <v>221</v>
      </c>
      <c r="B343" s="67"/>
      <c r="C343" s="67" t="s">
        <v>222</v>
      </c>
      <c r="D343" s="85"/>
      <c r="E343" s="86"/>
      <c r="F343" s="85"/>
      <c r="G343" s="53"/>
      <c r="H343" s="53"/>
      <c r="I343" s="53"/>
    </row>
    <row r="344" spans="1:9" ht="12.75">
      <c r="A344" s="74">
        <v>23</v>
      </c>
      <c r="B344" s="67"/>
      <c r="C344" s="78" t="s">
        <v>223</v>
      </c>
      <c r="D344" s="75"/>
      <c r="E344" s="82"/>
      <c r="F344" s="75"/>
      <c r="G344" s="76">
        <f>IF(F344="","",IF(F344=0,"«- Correct!","«- Try again!"))</f>
      </c>
      <c r="H344" s="53"/>
      <c r="I344" s="53"/>
    </row>
    <row r="345" spans="1:9" ht="12.75">
      <c r="A345" s="67"/>
      <c r="B345" s="67"/>
      <c r="C345" s="67"/>
      <c r="D345" s="70"/>
      <c r="E345" s="70"/>
      <c r="F345" s="70"/>
      <c r="G345" s="53"/>
      <c r="H345" s="53"/>
      <c r="I345" s="53"/>
    </row>
    <row r="346" spans="1:9" ht="12.75">
      <c r="A346" s="79" t="s">
        <v>111</v>
      </c>
      <c r="B346" s="67"/>
      <c r="C346" s="67"/>
      <c r="D346" s="70"/>
      <c r="E346" s="70"/>
      <c r="F346" s="70"/>
      <c r="G346" s="53"/>
      <c r="H346" s="53"/>
      <c r="I346" s="53"/>
    </row>
    <row r="347" spans="1:9" ht="12.75">
      <c r="A347" s="67"/>
      <c r="B347" s="67"/>
      <c r="C347" s="69" t="s">
        <v>4</v>
      </c>
      <c r="D347" s="70"/>
      <c r="E347" s="70"/>
      <c r="F347" s="70"/>
      <c r="G347" s="53"/>
      <c r="H347" s="53"/>
      <c r="I347" s="53"/>
    </row>
    <row r="348" spans="1:9" ht="12.75">
      <c r="A348" s="71" t="s">
        <v>5</v>
      </c>
      <c r="B348" s="72" t="s">
        <v>47</v>
      </c>
      <c r="C348" s="72" t="s">
        <v>48</v>
      </c>
      <c r="D348" s="72" t="s">
        <v>18</v>
      </c>
      <c r="E348" s="72" t="s">
        <v>17</v>
      </c>
      <c r="F348" s="72" t="s">
        <v>49</v>
      </c>
      <c r="G348" s="53"/>
      <c r="H348" s="53"/>
      <c r="I348" s="53"/>
    </row>
    <row r="349" spans="1:9" ht="12.75">
      <c r="A349" s="186" t="s">
        <v>224</v>
      </c>
      <c r="B349" s="67"/>
      <c r="C349" s="78" t="s">
        <v>225</v>
      </c>
      <c r="D349" s="85"/>
      <c r="E349" s="86"/>
      <c r="F349" s="85"/>
      <c r="G349" s="53"/>
      <c r="H349" s="53"/>
      <c r="I349" s="53"/>
    </row>
    <row r="350" spans="1:9" ht="12.75">
      <c r="A350" s="77">
        <v>19</v>
      </c>
      <c r="B350" s="67"/>
      <c r="C350" s="78" t="s">
        <v>226</v>
      </c>
      <c r="D350" s="75"/>
      <c r="E350" s="82"/>
      <c r="F350" s="75"/>
      <c r="G350" s="76">
        <f>IF(F350="","",IF(F350=0,"«- Correct!","«- Try again!"))</f>
      </c>
      <c r="H350" s="53"/>
      <c r="I350" s="53"/>
    </row>
    <row r="351" spans="1:9" ht="12.75">
      <c r="A351" s="84"/>
      <c r="B351" s="84"/>
      <c r="C351" s="84"/>
      <c r="D351" s="84"/>
      <c r="E351" s="84"/>
      <c r="F351" s="84"/>
      <c r="G351" s="53"/>
      <c r="H351" s="53"/>
      <c r="I351" s="53"/>
    </row>
    <row r="352" spans="1:9" ht="12.75">
      <c r="A352" s="79" t="s">
        <v>116</v>
      </c>
      <c r="B352" s="67"/>
      <c r="C352" s="67"/>
      <c r="D352" s="70"/>
      <c r="E352" s="70"/>
      <c r="F352" s="70"/>
      <c r="G352" s="53"/>
      <c r="H352" s="53"/>
      <c r="I352" s="53"/>
    </row>
    <row r="353" spans="1:9" ht="12.75">
      <c r="A353" s="67"/>
      <c r="B353" s="67"/>
      <c r="C353" s="69" t="s">
        <v>4</v>
      </c>
      <c r="D353" s="70"/>
      <c r="E353" s="70"/>
      <c r="F353" s="70"/>
      <c r="G353" s="53"/>
      <c r="H353" s="53"/>
      <c r="I353" s="53"/>
    </row>
    <row r="354" spans="1:9" ht="12.75">
      <c r="A354" s="71" t="s">
        <v>5</v>
      </c>
      <c r="B354" s="72" t="s">
        <v>47</v>
      </c>
      <c r="C354" s="72" t="s">
        <v>48</v>
      </c>
      <c r="D354" s="72" t="s">
        <v>18</v>
      </c>
      <c r="E354" s="72" t="s">
        <v>17</v>
      </c>
      <c r="F354" s="72" t="s">
        <v>49</v>
      </c>
      <c r="G354" s="53"/>
      <c r="H354" s="53"/>
      <c r="I354" s="53"/>
    </row>
    <row r="355" spans="1:9" ht="12.75">
      <c r="A355" s="186" t="s">
        <v>227</v>
      </c>
      <c r="B355" s="67"/>
      <c r="C355" s="78" t="s">
        <v>55</v>
      </c>
      <c r="D355" s="75"/>
      <c r="E355" s="83">
        <v>7098</v>
      </c>
      <c r="F355" s="83">
        <v>7098</v>
      </c>
      <c r="G355" s="53"/>
      <c r="H355" s="53"/>
      <c r="I355" s="53"/>
    </row>
    <row r="356" spans="1:9" ht="12.75">
      <c r="A356" s="186" t="s">
        <v>187</v>
      </c>
      <c r="B356" s="67"/>
      <c r="C356" s="78" t="s">
        <v>228</v>
      </c>
      <c r="D356" s="80"/>
      <c r="E356" s="81"/>
      <c r="F356" s="80"/>
      <c r="G356" s="53"/>
      <c r="H356" s="53"/>
      <c r="I356" s="53"/>
    </row>
    <row r="357" spans="1:9" ht="12.75">
      <c r="A357" s="77">
        <v>8</v>
      </c>
      <c r="B357" s="67"/>
      <c r="C357" s="78" t="s">
        <v>229</v>
      </c>
      <c r="D357" s="80"/>
      <c r="E357" s="81"/>
      <c r="F357" s="80"/>
      <c r="G357" s="53"/>
      <c r="H357" s="53"/>
      <c r="I357" s="53"/>
    </row>
    <row r="358" spans="1:9" ht="12.75">
      <c r="A358" s="67">
        <v>25</v>
      </c>
      <c r="B358" s="67"/>
      <c r="C358" s="67" t="s">
        <v>230</v>
      </c>
      <c r="D358" s="75"/>
      <c r="E358" s="82"/>
      <c r="F358" s="75"/>
      <c r="G358" s="76">
        <f>IF(F358="","",IF(F358=3080,"«- Correct!","«- Try again!"))</f>
      </c>
      <c r="H358" s="53"/>
      <c r="I358" s="53"/>
    </row>
    <row r="359" spans="1:9" ht="12.75">
      <c r="A359" s="67"/>
      <c r="B359" s="67"/>
      <c r="C359" s="67"/>
      <c r="D359" s="70"/>
      <c r="E359" s="70"/>
      <c r="F359" s="70"/>
      <c r="G359" s="53"/>
      <c r="H359" s="53"/>
      <c r="I359" s="53"/>
    </row>
    <row r="360" spans="1:9" ht="12.75">
      <c r="A360" s="79" t="s">
        <v>231</v>
      </c>
      <c r="B360" s="67"/>
      <c r="C360" s="67"/>
      <c r="D360" s="70"/>
      <c r="E360" s="70"/>
      <c r="F360" s="70"/>
      <c r="G360" s="53"/>
      <c r="H360" s="53"/>
      <c r="I360" s="53"/>
    </row>
    <row r="361" spans="1:9" ht="12.75">
      <c r="A361" s="67"/>
      <c r="B361" s="67"/>
      <c r="C361" s="69" t="s">
        <v>4</v>
      </c>
      <c r="D361" s="70"/>
      <c r="E361" s="70"/>
      <c r="F361" s="70"/>
      <c r="G361" s="53"/>
      <c r="H361" s="53"/>
      <c r="I361" s="53"/>
    </row>
    <row r="362" spans="1:9" ht="12.75">
      <c r="A362" s="71" t="s">
        <v>5</v>
      </c>
      <c r="B362" s="72" t="s">
        <v>47</v>
      </c>
      <c r="C362" s="72" t="s">
        <v>48</v>
      </c>
      <c r="D362" s="72" t="s">
        <v>18</v>
      </c>
      <c r="E362" s="72" t="s">
        <v>17</v>
      </c>
      <c r="F362" s="72" t="s">
        <v>49</v>
      </c>
      <c r="G362" s="53"/>
      <c r="H362" s="53"/>
      <c r="I362" s="53"/>
    </row>
    <row r="363" spans="1:9" ht="12.75">
      <c r="A363" s="186" t="s">
        <v>105</v>
      </c>
      <c r="B363" s="67"/>
      <c r="C363" s="78" t="s">
        <v>174</v>
      </c>
      <c r="D363" s="75"/>
      <c r="E363" s="83"/>
      <c r="F363" s="75"/>
      <c r="G363" s="53"/>
      <c r="H363" s="53"/>
      <c r="I363" s="53"/>
    </row>
    <row r="364" spans="1:9" ht="12.75">
      <c r="A364" s="77">
        <v>10</v>
      </c>
      <c r="B364" s="67"/>
      <c r="C364" s="78" t="s">
        <v>181</v>
      </c>
      <c r="D364" s="80"/>
      <c r="E364" s="81"/>
      <c r="F364" s="80"/>
      <c r="G364" s="53"/>
      <c r="H364" s="53"/>
      <c r="I364" s="53"/>
    </row>
    <row r="365" spans="1:9" ht="12.75">
      <c r="A365" s="77">
        <v>12</v>
      </c>
      <c r="B365" s="67"/>
      <c r="C365" s="78" t="s">
        <v>182</v>
      </c>
      <c r="D365" s="80"/>
      <c r="E365" s="81"/>
      <c r="F365" s="80"/>
      <c r="G365" s="53"/>
      <c r="H365" s="53"/>
      <c r="I365" s="53"/>
    </row>
    <row r="366" spans="1:9" ht="12.75">
      <c r="A366" s="77">
        <v>24</v>
      </c>
      <c r="B366" s="67"/>
      <c r="C366" s="78" t="s">
        <v>176</v>
      </c>
      <c r="D366" s="75"/>
      <c r="E366" s="82"/>
      <c r="F366" s="75"/>
      <c r="G366" s="76">
        <f>IF(F366="","",IF(F366=49979,"«- Correct!","«- Try again!"))</f>
      </c>
      <c r="H366" s="53"/>
      <c r="I366" s="53"/>
    </row>
    <row r="367" spans="3:9" ht="12.75">
      <c r="C367"/>
      <c r="F367" s="53"/>
      <c r="G367" s="53"/>
      <c r="H367" s="53"/>
      <c r="I367" s="53"/>
    </row>
    <row r="368" spans="1:6" ht="12.75">
      <c r="A368"/>
      <c r="B368"/>
      <c r="C368"/>
      <c r="F368"/>
    </row>
    <row r="369" spans="1:12" ht="12.75">
      <c r="A369" s="6" t="s">
        <v>98</v>
      </c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68"/>
    </row>
    <row r="370" spans="1:12" ht="12.75">
      <c r="A370" s="188" t="s">
        <v>232</v>
      </c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68"/>
    </row>
    <row r="371" spans="1:12" ht="12.75">
      <c r="A371" s="9" t="s">
        <v>233</v>
      </c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68"/>
    </row>
    <row r="372" spans="1:12" ht="12.7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68"/>
    </row>
    <row r="373" spans="1:12" ht="12.75">
      <c r="A373" s="10"/>
      <c r="B373" s="68"/>
      <c r="C373" s="7"/>
      <c r="D373" s="7"/>
      <c r="E373" s="7"/>
      <c r="F373" s="7"/>
      <c r="G373" s="7"/>
      <c r="H373" s="7"/>
      <c r="I373" s="7"/>
      <c r="J373" s="7"/>
      <c r="K373" s="7" t="s">
        <v>234</v>
      </c>
      <c r="L373" s="7"/>
    </row>
    <row r="374" spans="1:12" ht="12.75">
      <c r="A374" s="10"/>
      <c r="B374" s="68"/>
      <c r="C374" s="7" t="s">
        <v>235</v>
      </c>
      <c r="D374" s="7"/>
      <c r="E374" s="68"/>
      <c r="F374" s="7"/>
      <c r="G374" s="248" t="s">
        <v>236</v>
      </c>
      <c r="H374" s="248"/>
      <c r="I374" s="189" t="s">
        <v>237</v>
      </c>
      <c r="J374" s="7"/>
      <c r="K374" s="7" t="s">
        <v>238</v>
      </c>
      <c r="L374" s="7"/>
    </row>
    <row r="375" spans="1:12" ht="12.75">
      <c r="A375" s="10"/>
      <c r="B375" s="68"/>
      <c r="C375" s="190" t="s">
        <v>64</v>
      </c>
      <c r="D375" s="15"/>
      <c r="E375" s="190" t="s">
        <v>239</v>
      </c>
      <c r="F375" s="15"/>
      <c r="G375" s="249" t="s">
        <v>64</v>
      </c>
      <c r="H375" s="249"/>
      <c r="I375" s="190" t="s">
        <v>240</v>
      </c>
      <c r="J375" s="15"/>
      <c r="K375" s="190" t="s">
        <v>241</v>
      </c>
      <c r="L375" s="15"/>
    </row>
    <row r="376" spans="1:12" ht="12.75">
      <c r="A376" s="103" t="s">
        <v>15</v>
      </c>
      <c r="B376" s="73"/>
      <c r="C376" s="103" t="s">
        <v>18</v>
      </c>
      <c r="D376" s="103" t="s">
        <v>17</v>
      </c>
      <c r="E376" s="103" t="s">
        <v>18</v>
      </c>
      <c r="F376" s="103" t="s">
        <v>17</v>
      </c>
      <c r="G376" s="103" t="s">
        <v>18</v>
      </c>
      <c r="H376" s="103" t="s">
        <v>17</v>
      </c>
      <c r="I376" s="103" t="s">
        <v>18</v>
      </c>
      <c r="J376" s="103" t="s">
        <v>17</v>
      </c>
      <c r="K376" s="103" t="s">
        <v>18</v>
      </c>
      <c r="L376" s="103" t="s">
        <v>17</v>
      </c>
    </row>
    <row r="377" spans="1:12" ht="12.75">
      <c r="A377" s="17" t="s">
        <v>24</v>
      </c>
      <c r="B377" s="68"/>
      <c r="C377" s="18"/>
      <c r="D377" s="26"/>
      <c r="E377" s="18"/>
      <c r="F377" s="26"/>
      <c r="G377" s="104"/>
      <c r="H377" s="26"/>
      <c r="I377" s="18"/>
      <c r="J377" s="26"/>
      <c r="K377" s="18"/>
      <c r="L377" s="27"/>
    </row>
    <row r="378" spans="1:12" ht="12.75">
      <c r="A378" s="17" t="s">
        <v>65</v>
      </c>
      <c r="B378" s="68"/>
      <c r="C378" s="21"/>
      <c r="D378" s="28"/>
      <c r="E378" s="21"/>
      <c r="F378" s="28"/>
      <c r="G378" s="104"/>
      <c r="H378" s="28"/>
      <c r="I378" s="21"/>
      <c r="J378" s="28"/>
      <c r="K378" s="21"/>
      <c r="L378" s="29"/>
    </row>
    <row r="379" spans="1:12" ht="12.75">
      <c r="A379" s="17" t="s">
        <v>66</v>
      </c>
      <c r="B379" s="68"/>
      <c r="C379" s="21"/>
      <c r="D379" s="28"/>
      <c r="E379" s="21"/>
      <c r="F379" s="28"/>
      <c r="G379" s="104"/>
      <c r="H379" s="28"/>
      <c r="I379" s="21"/>
      <c r="J379" s="28"/>
      <c r="K379" s="21"/>
      <c r="L379" s="29"/>
    </row>
    <row r="380" spans="1:12" ht="12.75">
      <c r="A380" s="17" t="s">
        <v>67</v>
      </c>
      <c r="B380" s="68"/>
      <c r="C380" s="21"/>
      <c r="D380" s="28"/>
      <c r="E380" s="21"/>
      <c r="F380" s="28"/>
      <c r="G380" s="104"/>
      <c r="H380" s="28"/>
      <c r="I380" s="21"/>
      <c r="J380" s="28"/>
      <c r="K380" s="21"/>
      <c r="L380" s="29"/>
    </row>
    <row r="381" spans="1:12" ht="12.75">
      <c r="A381" s="17" t="s">
        <v>68</v>
      </c>
      <c r="B381" s="68"/>
      <c r="C381" s="21"/>
      <c r="D381" s="28"/>
      <c r="E381" s="21"/>
      <c r="F381" s="28"/>
      <c r="G381" s="104"/>
      <c r="H381" s="28"/>
      <c r="I381" s="21"/>
      <c r="J381" s="28"/>
      <c r="K381" s="21"/>
      <c r="L381" s="29"/>
    </row>
    <row r="382" spans="1:12" ht="12.75">
      <c r="A382" s="17" t="s">
        <v>242</v>
      </c>
      <c r="B382" s="68"/>
      <c r="C382" s="21"/>
      <c r="D382" s="28"/>
      <c r="E382" s="21"/>
      <c r="F382" s="28"/>
      <c r="G382" s="104"/>
      <c r="H382" s="28"/>
      <c r="I382" s="21"/>
      <c r="J382" s="28"/>
      <c r="K382" s="21"/>
      <c r="L382" s="29"/>
    </row>
    <row r="383" spans="1:12" ht="12.75">
      <c r="A383" s="17" t="s">
        <v>96</v>
      </c>
      <c r="B383" s="68"/>
      <c r="C383" s="21"/>
      <c r="D383" s="28"/>
      <c r="E383" s="21"/>
      <c r="F383" s="28"/>
      <c r="G383" s="18"/>
      <c r="H383" s="28"/>
      <c r="I383" s="21"/>
      <c r="J383" s="28"/>
      <c r="K383" s="21"/>
      <c r="L383" s="29"/>
    </row>
    <row r="384" spans="1:12" ht="12.75">
      <c r="A384" s="17" t="s">
        <v>243</v>
      </c>
      <c r="B384" s="68"/>
      <c r="C384" s="21"/>
      <c r="D384" s="28"/>
      <c r="E384" s="21"/>
      <c r="F384" s="28"/>
      <c r="G384" s="21"/>
      <c r="H384" s="28"/>
      <c r="I384" s="21"/>
      <c r="J384" s="28"/>
      <c r="K384" s="21"/>
      <c r="L384" s="29"/>
    </row>
    <row r="385" spans="1:12" ht="12.75">
      <c r="A385" s="17" t="s">
        <v>69</v>
      </c>
      <c r="B385" s="68"/>
      <c r="C385" s="21"/>
      <c r="D385" s="28"/>
      <c r="E385" s="21"/>
      <c r="F385" s="191"/>
      <c r="G385" s="18"/>
      <c r="H385" s="28"/>
      <c r="I385" s="21"/>
      <c r="J385" s="28"/>
      <c r="K385" s="21"/>
      <c r="L385" s="29"/>
    </row>
    <row r="386" spans="1:12" ht="12.75">
      <c r="A386" s="17" t="s">
        <v>244</v>
      </c>
      <c r="B386" s="68"/>
      <c r="C386" s="21"/>
      <c r="D386" s="28"/>
      <c r="E386" s="21"/>
      <c r="F386" s="28"/>
      <c r="G386" s="21"/>
      <c r="H386" s="28"/>
      <c r="I386" s="21"/>
      <c r="J386" s="28"/>
      <c r="K386" s="21"/>
      <c r="L386" s="29"/>
    </row>
    <row r="387" spans="1:12" ht="12.75">
      <c r="A387" s="17" t="s">
        <v>70</v>
      </c>
      <c r="B387" s="68"/>
      <c r="C387" s="21"/>
      <c r="D387" s="28"/>
      <c r="E387" s="21"/>
      <c r="F387" s="28"/>
      <c r="G387" s="21"/>
      <c r="H387" s="28"/>
      <c r="I387" s="21"/>
      <c r="J387" s="28"/>
      <c r="K387" s="21"/>
      <c r="L387" s="29"/>
    </row>
    <row r="388" spans="1:12" ht="12.75">
      <c r="A388" s="17" t="s">
        <v>168</v>
      </c>
      <c r="B388" s="68"/>
      <c r="C388" s="21"/>
      <c r="D388" s="28"/>
      <c r="E388" s="21"/>
      <c r="F388" s="28"/>
      <c r="G388" s="21"/>
      <c r="H388" s="28"/>
      <c r="I388" s="21"/>
      <c r="J388" s="28"/>
      <c r="K388" s="21"/>
      <c r="L388" s="29"/>
    </row>
    <row r="389" spans="1:12" ht="12.75">
      <c r="A389" s="17" t="s">
        <v>136</v>
      </c>
      <c r="B389" s="68"/>
      <c r="C389" s="21"/>
      <c r="D389" s="28"/>
      <c r="E389" s="21"/>
      <c r="F389" s="28"/>
      <c r="G389" s="18"/>
      <c r="H389" s="28"/>
      <c r="I389" s="21"/>
      <c r="J389" s="28"/>
      <c r="K389" s="21"/>
      <c r="L389" s="29"/>
    </row>
    <row r="390" spans="1:12" ht="12.75">
      <c r="A390" s="17" t="s">
        <v>22</v>
      </c>
      <c r="B390" s="68"/>
      <c r="C390" s="21"/>
      <c r="D390" s="28"/>
      <c r="E390" s="21"/>
      <c r="F390" s="28"/>
      <c r="G390" s="21"/>
      <c r="H390" s="28"/>
      <c r="I390" s="21"/>
      <c r="J390" s="28"/>
      <c r="K390" s="21"/>
      <c r="L390" s="29"/>
    </row>
    <row r="391" spans="1:12" ht="12.75">
      <c r="A391" s="17" t="s">
        <v>72</v>
      </c>
      <c r="B391" s="68"/>
      <c r="C391" s="21"/>
      <c r="D391" s="28"/>
      <c r="E391" s="21"/>
      <c r="F391" s="28"/>
      <c r="G391" s="104"/>
      <c r="H391" s="28"/>
      <c r="I391" s="21"/>
      <c r="J391" s="28"/>
      <c r="K391" s="21"/>
      <c r="L391" s="29"/>
    </row>
    <row r="392" spans="1:12" ht="12.75">
      <c r="A392" s="17" t="s">
        <v>71</v>
      </c>
      <c r="B392" s="68"/>
      <c r="C392" s="21"/>
      <c r="D392" s="28"/>
      <c r="E392" s="21"/>
      <c r="F392" s="28"/>
      <c r="G392" s="104"/>
      <c r="H392" s="28"/>
      <c r="I392" s="21"/>
      <c r="J392" s="28"/>
      <c r="K392" s="21"/>
      <c r="L392" s="29"/>
    </row>
    <row r="393" spans="1:12" ht="12.75">
      <c r="A393" s="17" t="s">
        <v>73</v>
      </c>
      <c r="B393" s="68"/>
      <c r="C393" s="21"/>
      <c r="D393" s="28"/>
      <c r="E393" s="21"/>
      <c r="F393" s="28"/>
      <c r="G393" s="104"/>
      <c r="H393" s="28"/>
      <c r="I393" s="21"/>
      <c r="J393" s="28"/>
      <c r="K393" s="21"/>
      <c r="L393" s="29"/>
    </row>
    <row r="394" spans="1:12" ht="12.75">
      <c r="A394" s="17" t="s">
        <v>245</v>
      </c>
      <c r="B394" s="68"/>
      <c r="C394" s="21"/>
      <c r="D394" s="28"/>
      <c r="E394" s="21"/>
      <c r="F394" s="28"/>
      <c r="G394" s="104"/>
      <c r="H394" s="28"/>
      <c r="I394" s="21"/>
      <c r="J394" s="28"/>
      <c r="K394" s="21"/>
      <c r="L394" s="29"/>
    </row>
    <row r="395" spans="1:12" ht="12.75">
      <c r="A395" s="17" t="s">
        <v>246</v>
      </c>
      <c r="B395" s="68"/>
      <c r="C395" s="21"/>
      <c r="D395" s="28"/>
      <c r="E395" s="21"/>
      <c r="F395" s="28"/>
      <c r="G395" s="104"/>
      <c r="H395" s="28"/>
      <c r="I395" s="21"/>
      <c r="J395" s="28"/>
      <c r="K395" s="21"/>
      <c r="L395" s="29"/>
    </row>
    <row r="396" spans="1:12" ht="12.75">
      <c r="A396" s="17" t="s">
        <v>247</v>
      </c>
      <c r="B396" s="68"/>
      <c r="C396" s="21"/>
      <c r="D396" s="28"/>
      <c r="E396" s="21"/>
      <c r="F396" s="28"/>
      <c r="G396" s="104"/>
      <c r="H396" s="28"/>
      <c r="I396" s="21"/>
      <c r="J396" s="28"/>
      <c r="K396" s="21"/>
      <c r="L396" s="29"/>
    </row>
    <row r="397" spans="1:12" ht="12.75">
      <c r="A397" s="17" t="s">
        <v>74</v>
      </c>
      <c r="B397" s="68"/>
      <c r="C397" s="21"/>
      <c r="D397" s="28"/>
      <c r="E397" s="21"/>
      <c r="F397" s="28"/>
      <c r="G397" s="104"/>
      <c r="H397" s="28"/>
      <c r="I397" s="21"/>
      <c r="J397" s="28"/>
      <c r="K397" s="21"/>
      <c r="L397" s="29"/>
    </row>
    <row r="398" spans="1:12" ht="12.75">
      <c r="A398" s="17" t="s">
        <v>248</v>
      </c>
      <c r="B398" s="68"/>
      <c r="C398" s="21"/>
      <c r="D398" s="28"/>
      <c r="E398" s="21"/>
      <c r="F398" s="28"/>
      <c r="G398" s="104"/>
      <c r="H398" s="28"/>
      <c r="I398" s="21"/>
      <c r="J398" s="28"/>
      <c r="K398" s="21"/>
      <c r="L398" s="29"/>
    </row>
    <row r="399" spans="1:12" ht="12.75">
      <c r="A399" s="17" t="s">
        <v>249</v>
      </c>
      <c r="B399" s="68"/>
      <c r="C399" s="21"/>
      <c r="D399" s="28"/>
      <c r="E399" s="21"/>
      <c r="F399" s="28"/>
      <c r="G399" s="104"/>
      <c r="H399" s="28"/>
      <c r="I399" s="21"/>
      <c r="J399" s="28"/>
      <c r="K399" s="21"/>
      <c r="L399" s="29"/>
    </row>
    <row r="400" spans="1:12" ht="12.75">
      <c r="A400" s="17" t="s">
        <v>250</v>
      </c>
      <c r="B400" s="68"/>
      <c r="C400" s="21"/>
      <c r="D400" s="28"/>
      <c r="E400" s="21"/>
      <c r="F400" s="28"/>
      <c r="G400" s="104"/>
      <c r="H400" s="28"/>
      <c r="I400" s="21"/>
      <c r="J400" s="28"/>
      <c r="K400" s="21"/>
      <c r="L400" s="29"/>
    </row>
    <row r="401" spans="1:12" ht="12.75">
      <c r="A401" s="17" t="s">
        <v>251</v>
      </c>
      <c r="B401" s="68"/>
      <c r="C401" s="21"/>
      <c r="D401" s="28"/>
      <c r="E401" s="21"/>
      <c r="F401" s="28"/>
      <c r="G401" s="104"/>
      <c r="H401" s="28"/>
      <c r="I401" s="21"/>
      <c r="J401" s="28"/>
      <c r="K401" s="21"/>
      <c r="L401" s="29"/>
    </row>
    <row r="402" spans="1:12" ht="12.75">
      <c r="A402" s="17" t="s">
        <v>252</v>
      </c>
      <c r="B402" s="68"/>
      <c r="C402" s="21"/>
      <c r="D402" s="28"/>
      <c r="E402" s="21"/>
      <c r="F402" s="28"/>
      <c r="G402" s="104"/>
      <c r="H402" s="28"/>
      <c r="I402" s="21"/>
      <c r="J402" s="28"/>
      <c r="K402" s="21"/>
      <c r="L402" s="29"/>
    </row>
    <row r="403" spans="1:12" ht="12.75">
      <c r="A403" s="17" t="s">
        <v>75</v>
      </c>
      <c r="B403" s="68"/>
      <c r="C403" s="22"/>
      <c r="D403" s="30"/>
      <c r="E403" s="22"/>
      <c r="F403" s="30"/>
      <c r="G403" s="18"/>
      <c r="H403" s="30"/>
      <c r="I403" s="22"/>
      <c r="J403" s="30"/>
      <c r="K403" s="22"/>
      <c r="L403" s="31"/>
    </row>
    <row r="404" spans="1:12" ht="13.5" thickBot="1">
      <c r="A404" s="10" t="s">
        <v>8</v>
      </c>
      <c r="B404" s="68"/>
      <c r="C404" s="23"/>
      <c r="D404" s="32"/>
      <c r="E404" s="23"/>
      <c r="F404" s="32"/>
      <c r="G404" s="106"/>
      <c r="H404" s="105"/>
      <c r="I404" s="192"/>
      <c r="J404" s="193"/>
      <c r="K404" s="18"/>
      <c r="L404" s="192"/>
    </row>
    <row r="405" spans="1:12" ht="13.5" thickTop="1">
      <c r="A405" s="17" t="s">
        <v>253</v>
      </c>
      <c r="B405" s="68"/>
      <c r="C405" s="68"/>
      <c r="D405" s="68"/>
      <c r="E405" s="68"/>
      <c r="F405" s="68"/>
      <c r="G405" s="68"/>
      <c r="H405" s="68"/>
      <c r="I405" s="22"/>
      <c r="J405" s="194"/>
      <c r="K405" s="194"/>
      <c r="L405" s="22"/>
    </row>
    <row r="406" spans="1:12" ht="13.5" thickBot="1">
      <c r="A406" s="10" t="s">
        <v>8</v>
      </c>
      <c r="B406" s="68"/>
      <c r="C406" s="195">
        <f>IF(C404="","",IF(C404=545020,"^Correct!","^Try again!"))</f>
      </c>
      <c r="D406" s="68">
        <f>IF(D404="","",IF(D404=545020,"^Correct!","^Try again!"))</f>
      </c>
      <c r="E406" s="68">
        <f>IF(E404="","",IF(E404=2407,"^Correct!","^Try again!"))</f>
      </c>
      <c r="F406" s="68">
        <f>IF(F404="","",IF(F404=2407,"^Correct!","^Try again!"))</f>
      </c>
      <c r="G406" s="195">
        <f>IF(G404="","",IF(G404=545916,"Correct!","Try again!"))</f>
      </c>
      <c r="H406" s="195">
        <f>IF(H404="","",IF(H404=545916,"Correct!","Try again!"))</f>
      </c>
      <c r="I406" s="23"/>
      <c r="J406" s="105"/>
      <c r="K406" s="105"/>
      <c r="L406" s="23"/>
    </row>
    <row r="407" spans="1:6" ht="13.5" thickTop="1">
      <c r="A407" s="112"/>
      <c r="B407" s="113"/>
      <c r="C407" s="196"/>
      <c r="D407" s="196"/>
      <c r="E407" s="196"/>
      <c r="F407" s="196"/>
    </row>
    <row r="408" spans="9:12" ht="12.75">
      <c r="I408" s="53">
        <f>IF(I406="","",IF(I406=156422,"^ Correct!","^ Try again!"))</f>
      </c>
      <c r="J408" s="53">
        <f>IF(J406="","",IF(J406=156422,"^ Correct!","^ Try again!"))</f>
      </c>
      <c r="K408" s="53">
        <f>IF(K406="","",IF(K406=421141,"^ Correct!","^ Try again!"))</f>
      </c>
      <c r="L408" s="53">
        <f>IF(L406="","",IF(L406=421141,"^ Correct!","^ Try again!"))</f>
      </c>
    </row>
    <row r="409" spans="1:5" ht="12.75">
      <c r="A409" s="63" t="s">
        <v>98</v>
      </c>
      <c r="B409" s="64"/>
      <c r="C409" s="64"/>
      <c r="D409" s="64"/>
      <c r="E409" s="64"/>
    </row>
    <row r="410" spans="1:5" ht="12.75">
      <c r="A410" s="66" t="s">
        <v>254</v>
      </c>
      <c r="B410" s="64"/>
      <c r="C410" s="64"/>
      <c r="D410" s="64"/>
      <c r="E410" s="64"/>
    </row>
    <row r="411" spans="1:5" ht="12.75">
      <c r="A411" s="66" t="s">
        <v>233</v>
      </c>
      <c r="B411" s="64"/>
      <c r="C411" s="64"/>
      <c r="D411" s="64"/>
      <c r="E411" s="197"/>
    </row>
    <row r="412" spans="1:5" ht="12.75">
      <c r="A412" s="67"/>
      <c r="B412" s="67"/>
      <c r="C412" s="67"/>
      <c r="D412" s="67"/>
      <c r="E412" s="84"/>
    </row>
    <row r="413" spans="1:5" ht="12.75">
      <c r="A413" s="78" t="s">
        <v>255</v>
      </c>
      <c r="B413" s="70"/>
      <c r="C413" s="70"/>
      <c r="D413" s="70"/>
      <c r="E413" s="84"/>
    </row>
    <row r="414" spans="1:5" ht="12.75">
      <c r="A414" s="78" t="s">
        <v>256</v>
      </c>
      <c r="B414" s="70"/>
      <c r="C414" s="68"/>
      <c r="D414" s="198"/>
      <c r="E414" s="199"/>
    </row>
    <row r="415" spans="1:5" ht="12.75">
      <c r="A415" s="78" t="s">
        <v>257</v>
      </c>
      <c r="B415" s="70"/>
      <c r="C415" s="68"/>
      <c r="D415" s="200"/>
      <c r="E415" s="198"/>
    </row>
    <row r="416" spans="1:5" ht="12.75">
      <c r="A416" s="78" t="s">
        <v>258</v>
      </c>
      <c r="B416" s="70"/>
      <c r="C416" s="68"/>
      <c r="D416" s="201"/>
      <c r="E416" s="202"/>
    </row>
    <row r="417" spans="1:5" ht="12.75">
      <c r="A417" s="78" t="s">
        <v>259</v>
      </c>
      <c r="B417" s="70"/>
      <c r="C417" s="68"/>
      <c r="D417" s="198"/>
      <c r="E417" s="203"/>
    </row>
    <row r="418" spans="1:5" ht="12.75">
      <c r="A418" s="78" t="s">
        <v>260</v>
      </c>
      <c r="B418" s="70"/>
      <c r="C418" s="68"/>
      <c r="D418" s="198"/>
      <c r="E418" s="201"/>
    </row>
    <row r="419" spans="1:5" ht="12.75">
      <c r="A419" s="78" t="s">
        <v>261</v>
      </c>
      <c r="B419" s="70"/>
      <c r="C419" s="68"/>
      <c r="D419" s="198"/>
      <c r="E419" s="199"/>
    </row>
    <row r="420" spans="1:5" ht="12.75">
      <c r="A420" s="78" t="s">
        <v>262</v>
      </c>
      <c r="B420" s="70"/>
      <c r="C420" s="68"/>
      <c r="D420" s="198"/>
      <c r="E420" s="198"/>
    </row>
    <row r="421" spans="1:5" ht="12.75">
      <c r="A421" s="78" t="s">
        <v>263</v>
      </c>
      <c r="B421" s="70"/>
      <c r="C421" s="68"/>
      <c r="D421" s="198"/>
      <c r="E421" s="198"/>
    </row>
    <row r="422" spans="1:5" ht="12.75">
      <c r="A422" s="78" t="s">
        <v>264</v>
      </c>
      <c r="B422" s="70"/>
      <c r="C422" s="68"/>
      <c r="D422" s="199"/>
      <c r="E422" s="198"/>
    </row>
    <row r="423" spans="1:5" ht="12.75">
      <c r="A423" s="78" t="s">
        <v>265</v>
      </c>
      <c r="B423" s="70"/>
      <c r="C423" s="68"/>
      <c r="D423" s="204"/>
      <c r="E423" s="198"/>
    </row>
    <row r="424" spans="1:5" ht="12.75">
      <c r="A424" s="78" t="s">
        <v>266</v>
      </c>
      <c r="B424" s="70"/>
      <c r="C424" s="68"/>
      <c r="D424" s="204"/>
      <c r="E424" s="198"/>
    </row>
    <row r="425" spans="1:5" ht="12.75">
      <c r="A425" s="78" t="s">
        <v>267</v>
      </c>
      <c r="B425" s="70"/>
      <c r="C425" s="68"/>
      <c r="D425" s="201"/>
      <c r="E425" s="198"/>
    </row>
    <row r="426" spans="1:5" ht="12.75">
      <c r="A426" s="78" t="s">
        <v>268</v>
      </c>
      <c r="B426" s="70"/>
      <c r="C426" s="68"/>
      <c r="D426" s="198"/>
      <c r="E426" s="199"/>
    </row>
    <row r="427" spans="1:5" ht="12.75">
      <c r="A427" s="78" t="s">
        <v>269</v>
      </c>
      <c r="B427" s="70"/>
      <c r="C427" s="68"/>
      <c r="D427" s="198"/>
      <c r="E427" s="198"/>
    </row>
    <row r="428" spans="1:5" ht="12.75">
      <c r="A428" s="78" t="s">
        <v>270</v>
      </c>
      <c r="B428" s="70"/>
      <c r="C428" s="68"/>
      <c r="D428" s="199"/>
      <c r="E428" s="198"/>
    </row>
    <row r="429" spans="1:5" ht="12.75">
      <c r="A429" s="78" t="s">
        <v>271</v>
      </c>
      <c r="B429" s="70"/>
      <c r="C429" s="68"/>
      <c r="D429" s="204"/>
      <c r="E429" s="198"/>
    </row>
    <row r="430" spans="1:5" ht="12.75">
      <c r="A430" s="78" t="s">
        <v>272</v>
      </c>
      <c r="B430" s="70"/>
      <c r="C430" s="68"/>
      <c r="D430" s="204"/>
      <c r="E430" s="198"/>
    </row>
    <row r="431" spans="1:5" ht="12.75">
      <c r="A431" s="78" t="s">
        <v>273</v>
      </c>
      <c r="B431" s="70"/>
      <c r="C431" s="68"/>
      <c r="D431" s="204"/>
      <c r="E431" s="198"/>
    </row>
    <row r="432" spans="1:5" ht="12.75">
      <c r="A432" s="78" t="s">
        <v>274</v>
      </c>
      <c r="B432" s="70"/>
      <c r="C432" s="68"/>
      <c r="D432" s="204"/>
      <c r="E432" s="198"/>
    </row>
    <row r="433" spans="1:5" ht="12.75">
      <c r="A433" s="78" t="s">
        <v>275</v>
      </c>
      <c r="B433" s="70"/>
      <c r="C433" s="68"/>
      <c r="D433" s="201"/>
      <c r="E433" s="198"/>
    </row>
    <row r="434" spans="1:5" ht="12.75">
      <c r="A434" s="78" t="s">
        <v>276</v>
      </c>
      <c r="B434" s="70"/>
      <c r="C434" s="68"/>
      <c r="D434" s="198"/>
      <c r="E434" s="201"/>
    </row>
    <row r="435" spans="1:5" ht="12.75">
      <c r="A435" s="78" t="s">
        <v>277</v>
      </c>
      <c r="B435" s="70"/>
      <c r="C435" s="68"/>
      <c r="D435" s="198"/>
      <c r="E435" s="201"/>
    </row>
    <row r="436" spans="1:6" ht="13.5" thickBot="1">
      <c r="A436" s="78" t="s">
        <v>253</v>
      </c>
      <c r="B436" s="70"/>
      <c r="C436" s="68"/>
      <c r="D436" s="198"/>
      <c r="E436" s="205"/>
      <c r="F436" s="53">
        <f>IF(E436="","",IF(E436=31647,"«-Correct!","«-Try again!"))</f>
      </c>
    </row>
    <row r="437" spans="1:4" ht="13.5" thickTop="1">
      <c r="A437"/>
      <c r="B437"/>
      <c r="C437" s="206"/>
      <c r="D437" s="206"/>
    </row>
    <row r="438" spans="2:4" ht="12.75">
      <c r="B438"/>
      <c r="C438" s="206"/>
      <c r="D438" s="206"/>
    </row>
    <row r="439" spans="1:4" ht="12.75">
      <c r="A439" s="63" t="s">
        <v>98</v>
      </c>
      <c r="B439" s="64"/>
      <c r="C439" s="64"/>
      <c r="D439" s="65"/>
    </row>
    <row r="440" spans="1:4" ht="12.75">
      <c r="A440" s="66" t="s">
        <v>278</v>
      </c>
      <c r="B440" s="64"/>
      <c r="C440" s="64"/>
      <c r="D440" s="65"/>
    </row>
    <row r="441" spans="1:4" ht="12.75">
      <c r="A441" s="66" t="s">
        <v>233</v>
      </c>
      <c r="B441" s="64"/>
      <c r="C441" s="64"/>
      <c r="D441" s="65"/>
    </row>
    <row r="442" spans="1:4" ht="12.75">
      <c r="A442" s="67"/>
      <c r="B442" s="67"/>
      <c r="C442" s="67"/>
      <c r="D442" s="68"/>
    </row>
    <row r="443" spans="1:4" ht="12.75">
      <c r="A443" s="78" t="s">
        <v>279</v>
      </c>
      <c r="B443" s="207"/>
      <c r="C443" s="68"/>
      <c r="D443" s="208"/>
    </row>
    <row r="444" spans="1:4" ht="12.75">
      <c r="A444" s="78" t="s">
        <v>280</v>
      </c>
      <c r="B444" s="89"/>
      <c r="C444" s="68"/>
      <c r="D444" s="91"/>
    </row>
    <row r="445" spans="1:4" ht="12.75">
      <c r="A445" s="78" t="s">
        <v>281</v>
      </c>
      <c r="B445" s="207"/>
      <c r="C445" s="68"/>
      <c r="D445" s="208"/>
    </row>
    <row r="446" spans="1:4" ht="12.75">
      <c r="A446" s="78" t="s">
        <v>282</v>
      </c>
      <c r="B446" s="89"/>
      <c r="C446" s="68"/>
      <c r="D446" s="91"/>
    </row>
    <row r="447" spans="1:5" ht="13.5" thickBot="1">
      <c r="A447" s="78" t="s">
        <v>283</v>
      </c>
      <c r="B447" s="207"/>
      <c r="C447" s="68"/>
      <c r="D447" s="93"/>
      <c r="E447" s="53">
        <f>IF(D447="","",IF(D447=332732,"«-Correct!","«-Try again!"))</f>
      </c>
    </row>
    <row r="448" spans="1:3" ht="13.5" thickTop="1">
      <c r="A448" s="206"/>
      <c r="B448" s="206"/>
      <c r="C448" s="206"/>
    </row>
    <row r="449" ht="12.75"/>
    <row r="450" spans="1:5" ht="12.75">
      <c r="A450" s="63" t="s">
        <v>98</v>
      </c>
      <c r="B450" s="64"/>
      <c r="C450" s="64"/>
      <c r="D450" s="64"/>
      <c r="E450" s="65"/>
    </row>
    <row r="451" spans="1:5" ht="12.75">
      <c r="A451" s="66" t="s">
        <v>234</v>
      </c>
      <c r="B451" s="64"/>
      <c r="C451" s="64"/>
      <c r="D451" s="64"/>
      <c r="E451" s="65"/>
    </row>
    <row r="452" spans="1:5" ht="12.75">
      <c r="A452" s="209">
        <v>38503</v>
      </c>
      <c r="B452" s="64"/>
      <c r="C452" s="64"/>
      <c r="D452" s="64"/>
      <c r="E452" s="65"/>
    </row>
    <row r="453" spans="1:5" ht="12.75">
      <c r="A453" s="67"/>
      <c r="B453" s="67"/>
      <c r="C453" s="67"/>
      <c r="D453" s="67"/>
      <c r="E453" s="68"/>
    </row>
    <row r="454" spans="1:5" ht="12.75">
      <c r="A454" s="63" t="s">
        <v>284</v>
      </c>
      <c r="B454" s="64"/>
      <c r="C454" s="64"/>
      <c r="D454" s="64"/>
      <c r="E454" s="65"/>
    </row>
    <row r="455" spans="1:5" ht="12.75">
      <c r="A455" s="78" t="s">
        <v>285</v>
      </c>
      <c r="B455" s="70"/>
      <c r="C455" s="70"/>
      <c r="D455" s="70"/>
      <c r="E455" s="68"/>
    </row>
    <row r="456" spans="1:5" ht="12.75">
      <c r="A456" s="78" t="s">
        <v>286</v>
      </c>
      <c r="B456" s="68"/>
      <c r="C456" s="68"/>
      <c r="D456" s="210"/>
      <c r="E456" s="70"/>
    </row>
    <row r="457" spans="1:5" ht="12.75">
      <c r="A457" s="78" t="s">
        <v>287</v>
      </c>
      <c r="B457" s="68"/>
      <c r="C457" s="68"/>
      <c r="D457" s="204"/>
      <c r="E457" s="70"/>
    </row>
    <row r="458" spans="1:5" ht="12.75">
      <c r="A458" s="78" t="s">
        <v>288</v>
      </c>
      <c r="B458" s="68"/>
      <c r="C458" s="68"/>
      <c r="D458" s="204"/>
      <c r="E458" s="70"/>
    </row>
    <row r="459" spans="1:5" ht="12.75">
      <c r="A459" s="78" t="s">
        <v>289</v>
      </c>
      <c r="B459" s="68"/>
      <c r="C459" s="68"/>
      <c r="D459" s="204"/>
      <c r="E459" s="70"/>
    </row>
    <row r="460" spans="1:5" ht="12.75">
      <c r="A460" s="78" t="s">
        <v>290</v>
      </c>
      <c r="B460" s="68"/>
      <c r="C460" s="68"/>
      <c r="D460" s="204"/>
      <c r="E460" s="70"/>
    </row>
    <row r="461" spans="1:5" ht="12.75">
      <c r="A461" s="78" t="s">
        <v>291</v>
      </c>
      <c r="B461" s="68"/>
      <c r="C461" s="68"/>
      <c r="D461" s="201"/>
      <c r="E461" s="70"/>
    </row>
    <row r="462" spans="1:6" ht="12.75">
      <c r="A462" s="78" t="s">
        <v>292</v>
      </c>
      <c r="B462" s="68"/>
      <c r="C462" s="68"/>
      <c r="D462" s="70"/>
      <c r="E462" s="210"/>
      <c r="F462" s="76">
        <f>IF(E462="","",IF(E462=349531,"«- Correct!","«- Try again!"))</f>
      </c>
    </row>
    <row r="463" spans="1:5" ht="12.75">
      <c r="A463" s="78" t="s">
        <v>293</v>
      </c>
      <c r="B463" s="68"/>
      <c r="C463" s="68"/>
      <c r="D463" s="70"/>
      <c r="E463" s="70"/>
    </row>
    <row r="464" spans="1:5" ht="12.75">
      <c r="A464" s="78" t="s">
        <v>294</v>
      </c>
      <c r="B464" s="68"/>
      <c r="C464" s="68"/>
      <c r="D464" s="211"/>
      <c r="E464" s="70"/>
    </row>
    <row r="465" spans="1:6" ht="12.75">
      <c r="A465" s="78" t="s">
        <v>295</v>
      </c>
      <c r="B465" s="68"/>
      <c r="C465" s="68"/>
      <c r="D465" s="91"/>
      <c r="E465" s="212"/>
      <c r="F465" s="76">
        <f>IF(E465="","",IF(E465=15463,"«- Correct!","«- Try again!"))</f>
      </c>
    </row>
    <row r="466" spans="1:5" ht="12.75">
      <c r="A466" s="78" t="s">
        <v>296</v>
      </c>
      <c r="B466" s="68"/>
      <c r="C466" s="68"/>
      <c r="D466" s="211"/>
      <c r="E466" s="70"/>
    </row>
    <row r="467" spans="1:6" ht="12.75">
      <c r="A467" s="78" t="s">
        <v>295</v>
      </c>
      <c r="B467" s="68"/>
      <c r="C467" s="68"/>
      <c r="D467" s="91"/>
      <c r="E467" s="92"/>
      <c r="F467" s="76">
        <f>IF(E467="","",IF(E467=20797,"«- Correct!","«- Try again!"))</f>
      </c>
    </row>
    <row r="468" spans="1:6" ht="12.75">
      <c r="A468" s="78" t="s">
        <v>297</v>
      </c>
      <c r="B468" s="68"/>
      <c r="C468" s="68"/>
      <c r="D468" s="70"/>
      <c r="E468" s="91"/>
      <c r="F468" s="76">
        <f>IF(E468="","",IF(E468=36260,"«- Correct!","«- Try again!"))</f>
      </c>
    </row>
    <row r="469" spans="1:6" ht="13.5" thickBot="1">
      <c r="A469" s="78" t="s">
        <v>298</v>
      </c>
      <c r="B469" s="68"/>
      <c r="C469" s="68"/>
      <c r="D469" s="70"/>
      <c r="E469" s="93"/>
      <c r="F469" s="76">
        <f>IF(E469="","",IF(E469=385791,"«- Correct!","«- Try again!"))</f>
      </c>
    </row>
    <row r="470" spans="1:5" ht="13.5" thickTop="1">
      <c r="A470" s="67"/>
      <c r="B470" s="68"/>
      <c r="C470" s="68"/>
      <c r="D470" s="70"/>
      <c r="E470" s="70"/>
    </row>
    <row r="471" spans="1:5" ht="12.75">
      <c r="A471" s="63" t="s">
        <v>299</v>
      </c>
      <c r="B471" s="65"/>
      <c r="C471" s="65"/>
      <c r="D471" s="197"/>
      <c r="E471" s="197"/>
    </row>
    <row r="472" spans="1:5" ht="12.75">
      <c r="A472" s="78" t="s">
        <v>300</v>
      </c>
      <c r="B472" s="68"/>
      <c r="C472" s="68"/>
      <c r="D472" s="70"/>
      <c r="E472" s="70"/>
    </row>
    <row r="473" spans="1:6" ht="12.75">
      <c r="A473" s="78" t="s">
        <v>301</v>
      </c>
      <c r="B473" s="68"/>
      <c r="C473" s="68"/>
      <c r="D473" s="70"/>
      <c r="E473" s="210"/>
      <c r="F473" s="76">
        <f>IF(E473="","",IF(E473=53059,"«- Correct!","«- Try again!"))</f>
      </c>
    </row>
    <row r="474" spans="1:5" ht="12.75">
      <c r="A474" s="67"/>
      <c r="B474" s="68"/>
      <c r="C474" s="68"/>
      <c r="D474" s="70"/>
      <c r="E474" s="70"/>
    </row>
    <row r="475" spans="1:5" ht="12.75">
      <c r="A475" s="63" t="s">
        <v>302</v>
      </c>
      <c r="B475" s="65"/>
      <c r="C475" s="65"/>
      <c r="D475" s="197"/>
      <c r="E475" s="197"/>
    </row>
    <row r="476" spans="1:6" ht="12.75">
      <c r="A476" s="78" t="s">
        <v>188</v>
      </c>
      <c r="B476" s="68"/>
      <c r="C476" s="68"/>
      <c r="D476" s="70"/>
      <c r="E476" s="91"/>
      <c r="F476" s="76">
        <f>IF(E476="","",IF(E476=332732,"«- Correct!","«- Try again!"))</f>
      </c>
    </row>
    <row r="477" spans="1:6" ht="13.5" thickBot="1">
      <c r="A477" s="78" t="s">
        <v>303</v>
      </c>
      <c r="B477" s="68"/>
      <c r="C477" s="68"/>
      <c r="D477" s="70"/>
      <c r="E477" s="93"/>
      <c r="F477" s="76">
        <f>IF(E477="","",IF(E477=385791,"«- Correct!","«- Try again!"))</f>
      </c>
    </row>
    <row r="478" ht="13.5" thickTop="1"/>
    <row r="479" ht="12.75"/>
    <row r="480" spans="1:4" ht="12.75">
      <c r="A480" s="63" t="s">
        <v>98</v>
      </c>
      <c r="B480" s="64"/>
      <c r="C480" s="64"/>
      <c r="D480" s="65"/>
    </row>
    <row r="481" spans="1:4" ht="12.75">
      <c r="A481" s="66" t="s">
        <v>304</v>
      </c>
      <c r="B481" s="64"/>
      <c r="C481" s="64"/>
      <c r="D481" s="65"/>
    </row>
    <row r="482" spans="1:4" ht="12.75">
      <c r="A482" s="209">
        <v>38503</v>
      </c>
      <c r="B482" s="64"/>
      <c r="C482" s="64"/>
      <c r="D482" s="65"/>
    </row>
    <row r="483" spans="1:4" ht="12.75">
      <c r="A483" s="67"/>
      <c r="B483" s="67"/>
      <c r="C483" s="67"/>
      <c r="D483" s="68"/>
    </row>
    <row r="484" spans="1:4" ht="12.75">
      <c r="A484" s="67"/>
      <c r="B484" s="68"/>
      <c r="C484" s="71" t="s">
        <v>18</v>
      </c>
      <c r="D484" s="71" t="s">
        <v>17</v>
      </c>
    </row>
    <row r="485" spans="1:4" ht="12.75">
      <c r="A485" s="78" t="s">
        <v>24</v>
      </c>
      <c r="B485" s="68"/>
      <c r="C485" s="210"/>
      <c r="D485" s="70"/>
    </row>
    <row r="486" spans="1:4" ht="12.75">
      <c r="A486" s="78" t="s">
        <v>65</v>
      </c>
      <c r="B486" s="68"/>
      <c r="C486" s="80"/>
      <c r="D486" s="70"/>
    </row>
    <row r="487" spans="1:4" ht="12.75">
      <c r="A487" s="78" t="s">
        <v>66</v>
      </c>
      <c r="B487" s="68"/>
      <c r="C487" s="80"/>
      <c r="D487" s="70"/>
    </row>
    <row r="488" spans="1:4" ht="12.75">
      <c r="A488" s="78" t="s">
        <v>67</v>
      </c>
      <c r="B488" s="68"/>
      <c r="C488" s="80"/>
      <c r="D488" s="70"/>
    </row>
    <row r="489" spans="1:4" ht="12.75">
      <c r="A489" s="78" t="s">
        <v>68</v>
      </c>
      <c r="B489" s="68"/>
      <c r="C489" s="80"/>
      <c r="D489" s="70"/>
    </row>
    <row r="490" spans="1:4" ht="12.75">
      <c r="A490" s="78" t="s">
        <v>242</v>
      </c>
      <c r="B490" s="68"/>
      <c r="C490" s="80"/>
      <c r="D490" s="70"/>
    </row>
    <row r="491" spans="1:4" ht="12.75">
      <c r="A491" s="78" t="s">
        <v>96</v>
      </c>
      <c r="B491" s="68"/>
      <c r="C491" s="75"/>
      <c r="D491" s="70"/>
    </row>
    <row r="492" spans="1:4" ht="12.75">
      <c r="A492" s="78" t="s">
        <v>305</v>
      </c>
      <c r="B492" s="68"/>
      <c r="C492" s="70"/>
      <c r="D492" s="210"/>
    </row>
    <row r="493" spans="1:4" ht="12.75">
      <c r="A493" s="78" t="s">
        <v>69</v>
      </c>
      <c r="B493" s="68"/>
      <c r="C493" s="75"/>
      <c r="D493" s="70"/>
    </row>
    <row r="494" spans="1:4" ht="12.75">
      <c r="A494" s="78" t="s">
        <v>306</v>
      </c>
      <c r="B494" s="68"/>
      <c r="C494" s="70"/>
      <c r="D494" s="75"/>
    </row>
    <row r="495" spans="1:4" ht="12.75">
      <c r="A495" s="78" t="s">
        <v>70</v>
      </c>
      <c r="B495" s="68"/>
      <c r="C495" s="70"/>
      <c r="D495" s="80"/>
    </row>
    <row r="496" spans="1:4" ht="12.75">
      <c r="A496" s="78" t="s">
        <v>188</v>
      </c>
      <c r="B496" s="68"/>
      <c r="C496" s="213"/>
      <c r="D496" s="91"/>
    </row>
    <row r="497" spans="1:4" ht="13.5" thickBot="1">
      <c r="A497" s="78" t="s">
        <v>8</v>
      </c>
      <c r="B497" s="68"/>
      <c r="C497" s="93"/>
      <c r="D497" s="214"/>
    </row>
    <row r="498" ht="13.5" thickTop="1"/>
    <row r="499" spans="3:4" ht="12.75">
      <c r="C499" s="53">
        <f>IF(C497="","",IF(C497=414141,"^ Correct!","^ Try again!"))</f>
      </c>
      <c r="D499" s="53">
        <f>IF(D497="","",IF(D497=414141,"^ Correct!","^ Try again!"))</f>
      </c>
    </row>
    <row r="500" spans="1:3" ht="12.75">
      <c r="A500" s="63" t="s">
        <v>98</v>
      </c>
      <c r="B500" s="64"/>
      <c r="C500" s="65"/>
    </row>
    <row r="501" spans="1:3" ht="12.75">
      <c r="A501" s="66" t="s">
        <v>76</v>
      </c>
      <c r="B501" s="64"/>
      <c r="C501" s="65"/>
    </row>
    <row r="502" spans="1:3" ht="12.75">
      <c r="A502" s="209">
        <v>38503</v>
      </c>
      <c r="B502" s="64"/>
      <c r="C502" s="65"/>
    </row>
    <row r="503" spans="1:3" ht="12.75">
      <c r="A503" s="67"/>
      <c r="B503" s="67"/>
      <c r="C503" s="68"/>
    </row>
    <row r="504" spans="1:3" ht="12.75">
      <c r="A504" s="78" t="s">
        <v>104</v>
      </c>
      <c r="B504" s="68"/>
      <c r="C504" s="208"/>
    </row>
    <row r="505" spans="1:3" ht="12.75">
      <c r="A505" s="78" t="s">
        <v>102</v>
      </c>
      <c r="B505" s="68"/>
      <c r="C505" s="91"/>
    </row>
    <row r="506" spans="1:4" ht="13.5" thickBot="1">
      <c r="A506" s="78" t="s">
        <v>77</v>
      </c>
      <c r="B506" s="68"/>
      <c r="C506" s="93"/>
      <c r="D506" s="215">
        <f>IF(C506="","",IF(C506=18200,"«- Correct!","«- Try again!"))</f>
      </c>
    </row>
    <row r="507" spans="1:3" ht="13.5" thickTop="1">
      <c r="A507" s="84"/>
      <c r="B507" s="84"/>
      <c r="C507" s="195"/>
    </row>
    <row r="508" spans="1:3" ht="12.75">
      <c r="A508" s="84"/>
      <c r="B508" s="84"/>
      <c r="C508" s="68"/>
    </row>
    <row r="509" spans="1:3" ht="12.75">
      <c r="A509" s="63" t="s">
        <v>98</v>
      </c>
      <c r="B509" s="64"/>
      <c r="C509" s="65"/>
    </row>
    <row r="510" spans="1:3" ht="12.75">
      <c r="A510" s="66" t="s">
        <v>78</v>
      </c>
      <c r="B510" s="64"/>
      <c r="C510" s="65"/>
    </row>
    <row r="511" spans="1:3" ht="12.75">
      <c r="A511" s="209">
        <v>38503</v>
      </c>
      <c r="B511" s="64"/>
      <c r="C511" s="65"/>
    </row>
    <row r="512" spans="1:3" ht="12.75">
      <c r="A512" s="67"/>
      <c r="B512" s="67"/>
      <c r="C512" s="68"/>
    </row>
    <row r="513" spans="1:3" ht="12.75">
      <c r="A513" s="78" t="s">
        <v>116</v>
      </c>
      <c r="B513" s="68"/>
      <c r="C513" s="208"/>
    </row>
    <row r="514" spans="1:3" ht="12.75">
      <c r="A514" s="78" t="s">
        <v>231</v>
      </c>
      <c r="B514" s="68"/>
      <c r="C514" s="91"/>
    </row>
    <row r="515" spans="1:4" ht="13.5" thickBot="1">
      <c r="A515" s="78" t="s">
        <v>79</v>
      </c>
      <c r="B515" s="68"/>
      <c r="C515" s="93"/>
      <c r="D515" s="215">
        <f>IF(C515="","",IF(C515=53059,"«- Correct!","«- Try again!"))</f>
      </c>
    </row>
    <row r="516" ht="13.5" thickTop="1">
      <c r="C516" s="53"/>
    </row>
    <row r="519" spans="1:3" ht="12.75">
      <c r="A519" s="206"/>
      <c r="B519" s="206"/>
      <c r="C519" s="206"/>
    </row>
  </sheetData>
  <mergeCells count="2">
    <mergeCell ref="G374:H374"/>
    <mergeCell ref="G375:H375"/>
  </mergeCells>
  <printOptions horizontalCentered="1"/>
  <pageMargins left="0" right="0" top="0.52" bottom="0.5" header="0.5" footer="0.5"/>
  <pageSetup horizontalDpi="600" verticalDpi="600" orientation="landscape" r:id="rId3"/>
  <rowBreaks count="10" manualBreakCount="10">
    <brk id="30" max="255" man="1"/>
    <brk id="67" max="255" man="1"/>
    <brk id="114" max="255" man="1"/>
    <brk id="164" max="255" man="1"/>
    <brk id="210" max="255" man="1"/>
    <brk id="307" max="255" man="1"/>
    <brk id="336" max="255" man="1"/>
    <brk id="368" max="255" man="1"/>
    <brk id="408" max="255" man="1"/>
    <brk id="449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workbookViewId="0" topLeftCell="A17">
      <selection activeCell="G49" sqref="G49"/>
    </sheetView>
  </sheetViews>
  <sheetFormatPr defaultColWidth="9.140625" defaultRowHeight="12.75"/>
  <cols>
    <col min="1" max="1" width="6.421875" style="0" customWidth="1"/>
    <col min="2" max="2" width="44.140625" style="0" bestFit="1" customWidth="1"/>
    <col min="3" max="3" width="19.8515625" style="0" bestFit="1" customWidth="1"/>
    <col min="4" max="4" width="8.28125" style="0" bestFit="1" customWidth="1"/>
    <col min="5" max="5" width="6.28125" style="0" bestFit="1" customWidth="1"/>
    <col min="6" max="6" width="9.421875" style="0" bestFit="1" customWidth="1"/>
    <col min="7" max="7" width="7.7109375" style="0" bestFit="1" customWidth="1"/>
  </cols>
  <sheetData>
    <row r="1" spans="1:7" ht="12.75">
      <c r="A1" s="113" t="s">
        <v>307</v>
      </c>
      <c r="B1" s="113"/>
      <c r="C1" s="113"/>
      <c r="D1" s="113"/>
      <c r="E1" s="113"/>
      <c r="F1" s="113"/>
      <c r="G1" s="113"/>
    </row>
    <row r="2" spans="1:7" ht="12.75">
      <c r="A2" s="113"/>
      <c r="B2" s="113"/>
      <c r="C2" s="113"/>
      <c r="D2" s="113"/>
      <c r="E2" s="113"/>
      <c r="F2" s="113"/>
      <c r="G2" s="113"/>
    </row>
    <row r="3" spans="1:7" ht="12.75">
      <c r="A3" s="63" t="s">
        <v>98</v>
      </c>
      <c r="B3" s="65"/>
      <c r="C3" s="65"/>
      <c r="D3" s="65"/>
      <c r="E3" s="65"/>
      <c r="F3" s="65"/>
      <c r="G3" s="65"/>
    </row>
    <row r="4" spans="1:7" ht="12.75">
      <c r="A4" s="68"/>
      <c r="B4" s="68"/>
      <c r="C4" s="68"/>
      <c r="D4" s="94" t="s">
        <v>80</v>
      </c>
      <c r="E4" s="94" t="s">
        <v>33</v>
      </c>
      <c r="F4" s="68"/>
      <c r="G4" s="68"/>
    </row>
    <row r="5" spans="1:7" ht="12.75">
      <c r="A5" s="73" t="s">
        <v>5</v>
      </c>
      <c r="B5" s="73" t="s">
        <v>41</v>
      </c>
      <c r="C5" s="73" t="s">
        <v>81</v>
      </c>
      <c r="D5" s="95" t="s">
        <v>82</v>
      </c>
      <c r="E5" s="95" t="s">
        <v>7</v>
      </c>
      <c r="F5" s="96" t="s">
        <v>16</v>
      </c>
      <c r="G5" s="96" t="s">
        <v>83</v>
      </c>
    </row>
    <row r="6" spans="1:7" ht="12.75">
      <c r="A6" s="216" t="s">
        <v>308</v>
      </c>
      <c r="B6" s="68" t="s">
        <v>309</v>
      </c>
      <c r="C6" s="68" t="s">
        <v>310</v>
      </c>
      <c r="D6" s="97"/>
      <c r="E6" s="217">
        <v>3410</v>
      </c>
      <c r="F6" s="68"/>
      <c r="G6" s="98">
        <v>3710</v>
      </c>
    </row>
    <row r="7" spans="1:7" ht="12.75">
      <c r="A7" s="68">
        <v>2</v>
      </c>
      <c r="B7" s="68" t="s">
        <v>311</v>
      </c>
      <c r="C7" s="68" t="s">
        <v>102</v>
      </c>
      <c r="D7" s="217">
        <v>8785</v>
      </c>
      <c r="E7" s="218"/>
      <c r="F7" s="68" t="s">
        <v>19</v>
      </c>
      <c r="G7" s="97">
        <v>6100</v>
      </c>
    </row>
    <row r="8" spans="1:7" ht="12.75">
      <c r="A8" s="68">
        <v>2</v>
      </c>
      <c r="B8" s="68" t="s">
        <v>86</v>
      </c>
      <c r="C8" s="68" t="s">
        <v>119</v>
      </c>
      <c r="D8" s="219" t="s">
        <v>216</v>
      </c>
      <c r="E8" s="97"/>
      <c r="F8" s="68"/>
      <c r="G8" s="97">
        <v>175</v>
      </c>
    </row>
    <row r="9" spans="1:7" ht="12.75">
      <c r="A9" s="68"/>
      <c r="B9" s="68" t="s">
        <v>312</v>
      </c>
      <c r="C9" s="68" t="s">
        <v>119</v>
      </c>
      <c r="D9" s="219" t="s">
        <v>216</v>
      </c>
      <c r="E9" s="97"/>
      <c r="F9" s="68"/>
      <c r="G9" s="97">
        <v>4725</v>
      </c>
    </row>
    <row r="10" spans="1:7" ht="12.75">
      <c r="A10" s="68">
        <v>3</v>
      </c>
      <c r="B10" s="68" t="s">
        <v>85</v>
      </c>
      <c r="C10" s="68" t="s">
        <v>116</v>
      </c>
      <c r="D10" s="219" t="s">
        <v>227</v>
      </c>
      <c r="E10" s="97"/>
      <c r="F10" s="68"/>
      <c r="G10" s="97">
        <v>798</v>
      </c>
    </row>
    <row r="11" spans="1:7" ht="12.75">
      <c r="A11" s="68">
        <v>4</v>
      </c>
      <c r="B11" s="68" t="s">
        <v>313</v>
      </c>
      <c r="C11" s="68" t="s">
        <v>231</v>
      </c>
      <c r="D11" s="220" t="s">
        <v>105</v>
      </c>
      <c r="E11" s="97"/>
      <c r="F11" s="68" t="s">
        <v>20</v>
      </c>
      <c r="G11" s="97">
        <v>37072</v>
      </c>
    </row>
    <row r="12" spans="1:7" ht="12.75">
      <c r="A12" s="68"/>
      <c r="B12" s="68" t="s">
        <v>314</v>
      </c>
      <c r="C12" s="68" t="s">
        <v>231</v>
      </c>
      <c r="D12" s="220" t="s">
        <v>105</v>
      </c>
      <c r="E12" s="97"/>
      <c r="F12" s="68" t="s">
        <v>20</v>
      </c>
      <c r="G12" s="97">
        <v>574</v>
      </c>
    </row>
    <row r="13" spans="1:7" ht="12.75">
      <c r="A13" s="84"/>
      <c r="B13" s="68" t="s">
        <v>315</v>
      </c>
      <c r="C13" s="68" t="s">
        <v>231</v>
      </c>
      <c r="D13" s="220" t="s">
        <v>105</v>
      </c>
      <c r="E13" s="97"/>
      <c r="F13" s="68" t="s">
        <v>20</v>
      </c>
      <c r="G13" s="97">
        <v>83</v>
      </c>
    </row>
    <row r="14" spans="1:7" ht="12.75">
      <c r="A14" s="68">
        <v>5</v>
      </c>
      <c r="B14" s="68" t="s">
        <v>89</v>
      </c>
      <c r="C14" s="68" t="s">
        <v>119</v>
      </c>
      <c r="D14" s="219" t="s">
        <v>216</v>
      </c>
      <c r="E14" s="97"/>
      <c r="F14" s="68" t="s">
        <v>20</v>
      </c>
      <c r="G14" s="221">
        <v>4459</v>
      </c>
    </row>
    <row r="15" spans="1:7" ht="12.75">
      <c r="A15" s="68">
        <v>8</v>
      </c>
      <c r="B15" s="68" t="s">
        <v>317</v>
      </c>
      <c r="C15" s="68" t="s">
        <v>116</v>
      </c>
      <c r="D15" s="219" t="s">
        <v>227</v>
      </c>
      <c r="E15" s="217">
        <v>3411</v>
      </c>
      <c r="F15" s="68"/>
      <c r="G15" s="221" t="s">
        <v>316</v>
      </c>
    </row>
    <row r="16" spans="1:7" ht="12.75">
      <c r="A16" s="68">
        <v>9</v>
      </c>
      <c r="B16" s="68" t="s">
        <v>318</v>
      </c>
      <c r="C16" s="68"/>
      <c r="D16" s="219"/>
      <c r="E16" s="97"/>
      <c r="F16" s="68"/>
      <c r="G16" s="97">
        <v>350</v>
      </c>
    </row>
    <row r="17" spans="1:7" ht="12.75">
      <c r="A17" s="68">
        <v>10</v>
      </c>
      <c r="B17" s="68" t="s">
        <v>319</v>
      </c>
      <c r="C17" s="68" t="s">
        <v>231</v>
      </c>
      <c r="D17" s="220" t="s">
        <v>180</v>
      </c>
      <c r="E17" s="97"/>
      <c r="F17" s="68" t="s">
        <v>20</v>
      </c>
      <c r="G17" s="97">
        <v>4074</v>
      </c>
    </row>
    <row r="18" spans="1:7" ht="12.75">
      <c r="A18" s="68">
        <v>11</v>
      </c>
      <c r="B18" s="68" t="s">
        <v>87</v>
      </c>
      <c r="C18" s="68" t="s">
        <v>102</v>
      </c>
      <c r="D18" s="220" t="s">
        <v>101</v>
      </c>
      <c r="E18" s="97"/>
      <c r="F18" s="68"/>
      <c r="G18" s="221" t="s">
        <v>316</v>
      </c>
    </row>
    <row r="19" spans="1:7" ht="12.75">
      <c r="A19" s="68">
        <v>11</v>
      </c>
      <c r="B19" s="68" t="s">
        <v>313</v>
      </c>
      <c r="C19" s="84" t="s">
        <v>111</v>
      </c>
      <c r="D19" s="220" t="s">
        <v>180</v>
      </c>
      <c r="E19" s="84"/>
      <c r="F19" s="68" t="s">
        <v>19</v>
      </c>
      <c r="G19" s="97">
        <v>8800</v>
      </c>
    </row>
    <row r="20" spans="1:7" ht="12.75">
      <c r="A20" s="68">
        <v>12</v>
      </c>
      <c r="B20" s="68" t="s">
        <v>85</v>
      </c>
      <c r="C20" s="68" t="s">
        <v>231</v>
      </c>
      <c r="D20" s="220" t="s">
        <v>180</v>
      </c>
      <c r="E20" s="97"/>
      <c r="F20" s="68"/>
      <c r="G20" s="97">
        <v>854</v>
      </c>
    </row>
    <row r="21" spans="1:7" ht="12.75">
      <c r="A21" s="68">
        <v>15</v>
      </c>
      <c r="B21" s="68" t="s">
        <v>91</v>
      </c>
      <c r="C21" s="68" t="s">
        <v>93</v>
      </c>
      <c r="D21" s="97"/>
      <c r="E21" s="217">
        <v>3412</v>
      </c>
      <c r="F21" s="68"/>
      <c r="G21" s="97">
        <v>5320</v>
      </c>
    </row>
    <row r="22" spans="1:7" ht="12.75">
      <c r="A22" s="68"/>
      <c r="B22" s="68" t="s">
        <v>320</v>
      </c>
      <c r="C22" s="68" t="s">
        <v>93</v>
      </c>
      <c r="D22" s="97"/>
      <c r="E22" s="217">
        <v>3412</v>
      </c>
      <c r="F22" s="68"/>
      <c r="G22" s="97">
        <v>3150</v>
      </c>
    </row>
    <row r="23" spans="1:7" ht="12.75">
      <c r="A23" s="68">
        <v>15</v>
      </c>
      <c r="B23" s="68" t="s">
        <v>321</v>
      </c>
      <c r="C23" s="68"/>
      <c r="D23" s="97"/>
      <c r="E23" s="217"/>
      <c r="F23" s="68"/>
      <c r="G23" s="97">
        <v>59220</v>
      </c>
    </row>
    <row r="24" spans="1:7" ht="12.75">
      <c r="A24" s="68">
        <v>16</v>
      </c>
      <c r="B24" s="68" t="s">
        <v>322</v>
      </c>
      <c r="C24" s="68" t="s">
        <v>102</v>
      </c>
      <c r="D24" s="217">
        <v>8786</v>
      </c>
      <c r="E24" s="217"/>
      <c r="F24" s="68" t="s">
        <v>19</v>
      </c>
      <c r="G24" s="97">
        <v>3990</v>
      </c>
    </row>
    <row r="25" spans="1:7" ht="12.75">
      <c r="A25" s="68">
        <v>17</v>
      </c>
      <c r="B25" s="68" t="s">
        <v>313</v>
      </c>
      <c r="C25" s="68" t="s">
        <v>113</v>
      </c>
      <c r="D25" s="222" t="s">
        <v>323</v>
      </c>
      <c r="E25" s="217"/>
      <c r="F25" s="68" t="s">
        <v>19</v>
      </c>
      <c r="G25" s="99">
        <v>13650</v>
      </c>
    </row>
    <row r="26" spans="1:7" ht="12.75">
      <c r="A26" s="68">
        <v>19</v>
      </c>
      <c r="B26" s="68" t="s">
        <v>88</v>
      </c>
      <c r="C26" s="84" t="s">
        <v>111</v>
      </c>
      <c r="D26" s="220" t="s">
        <v>180</v>
      </c>
      <c r="E26" s="217">
        <v>3413</v>
      </c>
      <c r="F26" s="68"/>
      <c r="G26" s="97"/>
    </row>
    <row r="27" spans="1:7" ht="12.75">
      <c r="A27" s="68">
        <v>22</v>
      </c>
      <c r="B27" s="68" t="s">
        <v>324</v>
      </c>
      <c r="C27" s="68" t="s">
        <v>103</v>
      </c>
      <c r="D27" s="217">
        <v>8787</v>
      </c>
      <c r="E27" s="217"/>
      <c r="F27" s="68" t="s">
        <v>19</v>
      </c>
      <c r="G27" s="97">
        <v>6850</v>
      </c>
    </row>
    <row r="28" spans="1:7" ht="12.75">
      <c r="A28" s="68">
        <v>23</v>
      </c>
      <c r="B28" s="68" t="s">
        <v>88</v>
      </c>
      <c r="C28" s="68" t="s">
        <v>113</v>
      </c>
      <c r="D28" s="222" t="s">
        <v>323</v>
      </c>
      <c r="E28" s="217">
        <v>3414</v>
      </c>
      <c r="F28" s="68"/>
      <c r="G28" s="221" t="s">
        <v>316</v>
      </c>
    </row>
    <row r="29" spans="1:7" ht="12.75">
      <c r="A29" s="68">
        <v>24</v>
      </c>
      <c r="B29" s="68" t="s">
        <v>313</v>
      </c>
      <c r="C29" s="68" t="s">
        <v>231</v>
      </c>
      <c r="D29" s="220" t="s">
        <v>325</v>
      </c>
      <c r="E29" s="217"/>
      <c r="F29" s="68" t="s">
        <v>20</v>
      </c>
      <c r="G29" s="221">
        <v>8120</v>
      </c>
    </row>
    <row r="30" spans="1:7" ht="12.75">
      <c r="A30" s="68"/>
      <c r="B30" s="68" t="s">
        <v>314</v>
      </c>
      <c r="C30" s="68" t="s">
        <v>231</v>
      </c>
      <c r="D30" s="220" t="s">
        <v>325</v>
      </c>
      <c r="E30" s="217"/>
      <c r="F30" s="68" t="s">
        <v>20</v>
      </c>
      <c r="G30" s="221">
        <v>630</v>
      </c>
    </row>
    <row r="31" spans="1:7" ht="12.75">
      <c r="A31" s="68"/>
      <c r="B31" s="68" t="s">
        <v>315</v>
      </c>
      <c r="C31" s="68" t="s">
        <v>231</v>
      </c>
      <c r="D31" s="220" t="s">
        <v>325</v>
      </c>
      <c r="E31" s="217"/>
      <c r="F31" s="68" t="s">
        <v>20</v>
      </c>
      <c r="G31" s="221">
        <v>280</v>
      </c>
    </row>
    <row r="32" spans="1:7" ht="12.75">
      <c r="A32" s="68">
        <v>25</v>
      </c>
      <c r="B32" s="68" t="s">
        <v>313</v>
      </c>
      <c r="C32" s="68" t="s">
        <v>116</v>
      </c>
      <c r="D32" s="220" t="s">
        <v>325</v>
      </c>
      <c r="E32" s="217"/>
      <c r="F32" s="68" t="s">
        <v>84</v>
      </c>
      <c r="G32" s="97">
        <v>3080</v>
      </c>
    </row>
    <row r="33" spans="1:7" ht="12.75">
      <c r="A33" s="68">
        <v>26</v>
      </c>
      <c r="B33" s="68" t="s">
        <v>326</v>
      </c>
      <c r="C33" s="68" t="s">
        <v>104</v>
      </c>
      <c r="D33" s="217">
        <v>8788</v>
      </c>
      <c r="E33" s="217"/>
      <c r="F33" s="68" t="s">
        <v>19</v>
      </c>
      <c r="G33" s="97">
        <v>14210</v>
      </c>
    </row>
    <row r="34" spans="1:7" ht="12.75">
      <c r="A34" s="68">
        <v>26</v>
      </c>
      <c r="B34" s="68" t="s">
        <v>327</v>
      </c>
      <c r="C34" s="68" t="s">
        <v>133</v>
      </c>
      <c r="D34" s="97"/>
      <c r="E34" s="217">
        <v>3415</v>
      </c>
      <c r="F34" s="68"/>
      <c r="G34" s="97">
        <v>1283</v>
      </c>
    </row>
    <row r="35" spans="1:7" ht="12.75">
      <c r="A35" s="68">
        <v>29</v>
      </c>
      <c r="B35" s="68" t="s">
        <v>90</v>
      </c>
      <c r="C35" s="68" t="s">
        <v>135</v>
      </c>
      <c r="D35" s="97"/>
      <c r="E35" s="217">
        <v>3416</v>
      </c>
      <c r="F35" s="68"/>
      <c r="G35" s="97">
        <v>7000</v>
      </c>
    </row>
    <row r="36" spans="1:7" ht="12.75">
      <c r="A36" s="68">
        <v>30</v>
      </c>
      <c r="B36" s="68" t="s">
        <v>87</v>
      </c>
      <c r="C36" s="68" t="s">
        <v>103</v>
      </c>
      <c r="D36" s="222" t="s">
        <v>218</v>
      </c>
      <c r="E36" s="217"/>
      <c r="F36" s="68"/>
      <c r="G36" s="221" t="s">
        <v>316</v>
      </c>
    </row>
    <row r="37" spans="1:7" ht="12.75">
      <c r="A37" s="68">
        <v>30</v>
      </c>
      <c r="B37" s="68" t="s">
        <v>91</v>
      </c>
      <c r="C37" s="68" t="s">
        <v>93</v>
      </c>
      <c r="D37" s="97"/>
      <c r="E37" s="217">
        <v>3417</v>
      </c>
      <c r="F37" s="68"/>
      <c r="G37" s="97">
        <v>5320</v>
      </c>
    </row>
    <row r="38" spans="1:7" ht="12.75">
      <c r="A38" s="84"/>
      <c r="B38" s="68" t="s">
        <v>320</v>
      </c>
      <c r="C38" s="68" t="s">
        <v>93</v>
      </c>
      <c r="D38" s="97"/>
      <c r="E38" s="217">
        <v>3417</v>
      </c>
      <c r="F38" s="68"/>
      <c r="G38" s="97">
        <v>3150</v>
      </c>
    </row>
    <row r="39" spans="1:7" ht="12.75">
      <c r="A39" s="68">
        <v>31</v>
      </c>
      <c r="B39" s="68" t="s">
        <v>328</v>
      </c>
      <c r="C39" s="68"/>
      <c r="D39" s="97"/>
      <c r="E39" s="97"/>
      <c r="F39" s="68"/>
      <c r="G39" s="97">
        <v>66052</v>
      </c>
    </row>
    <row r="40" spans="1:7" ht="12.75">
      <c r="A40" s="68"/>
      <c r="B40" s="68"/>
      <c r="C40" s="68"/>
      <c r="D40" s="97"/>
      <c r="E40" s="97"/>
      <c r="F40" s="68"/>
      <c r="G40" s="97"/>
    </row>
    <row r="41" spans="1:7" ht="12.75">
      <c r="A41" s="68"/>
      <c r="B41" s="223" t="s">
        <v>329</v>
      </c>
      <c r="C41" s="68"/>
      <c r="D41" s="97"/>
      <c r="E41" s="97"/>
      <c r="F41" s="68"/>
      <c r="G41" s="97"/>
    </row>
    <row r="42" spans="1:7" ht="12.75">
      <c r="A42" s="68"/>
      <c r="B42" s="68" t="s">
        <v>330</v>
      </c>
      <c r="C42" s="100">
        <v>553</v>
      </c>
      <c r="D42" s="97"/>
      <c r="E42" s="97"/>
      <c r="F42" s="68"/>
      <c r="G42" s="97"/>
    </row>
    <row r="43" spans="1:7" ht="12.75">
      <c r="A43" s="68"/>
      <c r="B43" s="68" t="s">
        <v>331</v>
      </c>
      <c r="C43" s="97">
        <v>2632</v>
      </c>
      <c r="D43" s="68"/>
      <c r="E43" s="68"/>
      <c r="F43" s="68"/>
      <c r="G43" s="68"/>
    </row>
    <row r="44" spans="1:7" ht="12.75">
      <c r="A44" s="84"/>
      <c r="B44" s="68" t="s">
        <v>332</v>
      </c>
      <c r="C44" s="97">
        <v>504</v>
      </c>
      <c r="D44" s="68"/>
      <c r="E44" s="68"/>
      <c r="F44" s="68"/>
      <c r="G44" s="68"/>
    </row>
    <row r="45" spans="1:7" ht="12.75">
      <c r="A45" s="68"/>
      <c r="B45" s="68" t="s">
        <v>333</v>
      </c>
      <c r="C45" s="97">
        <v>567</v>
      </c>
      <c r="D45" s="68"/>
      <c r="E45" s="68"/>
      <c r="F45" s="68"/>
      <c r="G45" s="68"/>
    </row>
    <row r="46" spans="1:7" ht="12.75">
      <c r="A46" s="68"/>
      <c r="B46" s="68" t="s">
        <v>334</v>
      </c>
      <c r="C46" s="97">
        <v>329</v>
      </c>
      <c r="D46" s="68"/>
      <c r="E46" s="68"/>
      <c r="F46" s="68"/>
      <c r="G46" s="68"/>
    </row>
  </sheetData>
  <printOptions horizontalCentered="1"/>
  <pageMargins left="0.25" right="0.25" top="1" bottom="1" header="0.43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</dc:creator>
  <cp:keywords/>
  <dc:description/>
  <cp:lastModifiedBy>gwen</cp:lastModifiedBy>
  <cp:lastPrinted>2007-12-08T13:59:49Z</cp:lastPrinted>
  <dcterms:created xsi:type="dcterms:W3CDTF">2007-12-02T00:02:46Z</dcterms:created>
  <dcterms:modified xsi:type="dcterms:W3CDTF">2007-12-08T15:25:25Z</dcterms:modified>
  <cp:category/>
  <cp:version/>
  <cp:contentType/>
  <cp:contentStatus/>
</cp:coreProperties>
</file>