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980" windowHeight="13170" activeTab="0"/>
  </bookViews>
  <sheets>
    <sheet name="Valuation" sheetId="1" r:id="rId1"/>
    <sheet name="Examples" sheetId="2" r:id="rId2"/>
  </sheets>
  <definedNames/>
  <calcPr calcMode="manual" fullCalcOnLoad="1" iterate="1" iterateCount="100" iterateDelta="0.001"/>
</workbook>
</file>

<file path=xl/sharedStrings.xml><?xml version="1.0" encoding="utf-8"?>
<sst xmlns="http://schemas.openxmlformats.org/spreadsheetml/2006/main" count="114" uniqueCount="80">
  <si>
    <t>Comparable Company</t>
  </si>
  <si>
    <t>Company A</t>
  </si>
  <si>
    <t>Company B</t>
  </si>
  <si>
    <t>Company C</t>
  </si>
  <si>
    <t>Revenue</t>
  </si>
  <si>
    <t>EBIT</t>
  </si>
  <si>
    <t>EBITDA</t>
  </si>
  <si>
    <t>Net Income</t>
  </si>
  <si>
    <t>Cash</t>
  </si>
  <si>
    <t>(US$ in 000's)</t>
  </si>
  <si>
    <t>Shang-wa</t>
  </si>
  <si>
    <t>Interest-Bearing 
Debt</t>
  </si>
  <si>
    <t>Market Value 
as of 9/1/200x</t>
  </si>
  <si>
    <t>EBIT
Margin</t>
  </si>
  <si>
    <t>EBITDA
Margin</t>
  </si>
  <si>
    <t>Net
Margin</t>
  </si>
  <si>
    <t>[a]</t>
  </si>
  <si>
    <t>[b]</t>
  </si>
  <si>
    <t>[c]</t>
  </si>
  <si>
    <t>=[c]+[a]-[b]</t>
  </si>
  <si>
    <t>Enterprise
Value (EV)</t>
  </si>
  <si>
    <t>EV / EBITDA</t>
  </si>
  <si>
    <t>EV/Revenue</t>
  </si>
  <si>
    <t>Average</t>
  </si>
  <si>
    <t>Revenue Based</t>
  </si>
  <si>
    <t>EBITDA Based</t>
  </si>
  <si>
    <t>Transaction Approach</t>
  </si>
  <si>
    <t>Transaction Date</t>
  </si>
  <si>
    <t>Target
Company</t>
  </si>
  <si>
    <t>Acquirer</t>
  </si>
  <si>
    <t>Company X</t>
  </si>
  <si>
    <t>Company Y</t>
  </si>
  <si>
    <t>Company Z</t>
  </si>
  <si>
    <t>Purchase
Price (EV)</t>
  </si>
  <si>
    <t>Target Company
Revenue</t>
  </si>
  <si>
    <t>Target Company
EBITDA</t>
  </si>
  <si>
    <t>EV/EBITDA</t>
  </si>
  <si>
    <t>For Shang-wa's EV Calculation</t>
  </si>
  <si>
    <t>MBA 540</t>
  </si>
  <si>
    <t>Valuation Exercise</t>
  </si>
  <si>
    <t>DCF</t>
  </si>
  <si>
    <t>Actual</t>
  </si>
  <si>
    <t>Fcst</t>
  </si>
  <si>
    <t>Cost of Goods Sold</t>
  </si>
  <si>
    <t>Gross Profit</t>
  </si>
  <si>
    <t>Operating Expense</t>
  </si>
  <si>
    <t>Operating Income</t>
  </si>
  <si>
    <t>Revenue Growth %</t>
  </si>
  <si>
    <t>Gross Margin</t>
  </si>
  <si>
    <t>Operating Expense % of revenue</t>
  </si>
  <si>
    <t>Add: Depreciation</t>
  </si>
  <si>
    <t>Change in Working Capital</t>
  </si>
  <si>
    <t>Less: Capital Expenditures</t>
  </si>
  <si>
    <t>Net Cash Flow</t>
  </si>
  <si>
    <t>Terminal Value</t>
  </si>
  <si>
    <t>Cash Flow</t>
  </si>
  <si>
    <t>DCF Instructions</t>
  </si>
  <si>
    <t>1. Fill out the revenue section (Year 2005 through Year 2009) based on the average revenue growth % from 2002-2004</t>
  </si>
  <si>
    <t>2. Fill out the gross margin section based on the average gross margin % from 2002-2004</t>
  </si>
  <si>
    <t>3. Fill out the operating expense section based on the average operating expense % (of revenue) from 2002-2004</t>
  </si>
  <si>
    <t>NPV</t>
  </si>
  <si>
    <t>* Only the cells shaded yellow are the ones you need to fill out</t>
  </si>
  <si>
    <t>4. Fill out the Capital Expenditures section.  Use 15% of revenue.  Make sure you use a minus (-) sign in front of each capEx figure</t>
  </si>
  <si>
    <t>5. Calculate the Terminal Value in Year 2009 by using 8.0x EBITDA multiple (i.e., Shang-wa's 2009 projected EBITDA x 8.0x)</t>
  </si>
  <si>
    <t>6. Calculate the NPV based on a 15% discount rate.  Please remember you don't use the historical financials for the NPV calculation (you only use the projected net cash flows)</t>
  </si>
  <si>
    <t>Comparable Public</t>
  </si>
  <si>
    <t>Kemet</t>
  </si>
  <si>
    <t>AVX Corp</t>
  </si>
  <si>
    <t>Vishay Intertechnology</t>
  </si>
  <si>
    <t>WMS Industries</t>
  </si>
  <si>
    <t>Evergreen Solar</t>
  </si>
  <si>
    <t>Market
Value as of 
9/6/06</t>
  </si>
  <si>
    <t>Shang-wa's Enterprise Value</t>
  </si>
  <si>
    <t>Based on Revenue Multiple</t>
  </si>
  <si>
    <t>Based on EBITDA Multiple</t>
  </si>
  <si>
    <t>Average EV</t>
  </si>
  <si>
    <t>Comparable Public Company Approach Instructions:</t>
  </si>
  <si>
    <t>1. Use online finance websites (i.e., Yahoo Finance, Google, Smartmoney, Wall Street, etc.) to collect the financial data for the companies listed above.  Use the most recent financial data based on the trailing twelve months (or last twelve months)</t>
  </si>
  <si>
    <t>2. Calculate the EV/Revenue and EV/EBITDA Multiple</t>
  </si>
  <si>
    <t>3. Calculate Shang-wa's estimated enterprise value based on the average multiples you have come 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</si>
</sst>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x"/>
    <numFmt numFmtId="168" formatCode="_(* #,##0.0_);_(* \(#,##0.0\);_(* &quot;-&quot;?_);_(@_)"/>
    <numFmt numFmtId="169" formatCode="0.0"/>
    <numFmt numFmtId="170" formatCode="_(&quot;$&quot;* #,##0.0_);_(&quot;$&quot;* \(#,##0.0\);_(&quot;$&quot;* &quot;-&quot;??_);_(@_)"/>
    <numFmt numFmtId="171" formatCode="_(&quot;$&quot;* #,##0_);_(&quot;$&quot;* \(#,##0\);_(&quot;$&quot;* &quot;-&quot;??_);_(@_)"/>
  </numFmts>
  <fonts count="18">
    <font>
      <sz val="10"/>
      <name val="Arial"/>
      <family val="0"/>
    </font>
    <font>
      <sz val="8"/>
      <name val="Arial"/>
      <family val="0"/>
    </font>
    <font>
      <b/>
      <sz val="10"/>
      <name val="Arial"/>
      <family val="2"/>
    </font>
    <font>
      <b/>
      <u val="single"/>
      <sz val="10"/>
      <name val="Arial"/>
      <family val="2"/>
    </font>
    <font>
      <b/>
      <sz val="10"/>
      <color indexed="9"/>
      <name val="Arial"/>
      <family val="2"/>
    </font>
    <font>
      <u val="single"/>
      <sz val="10"/>
      <color indexed="12"/>
      <name val="Arial"/>
      <family val="0"/>
    </font>
    <font>
      <u val="single"/>
      <sz val="10"/>
      <color indexed="36"/>
      <name val="Arial"/>
      <family val="0"/>
    </font>
    <font>
      <u val="single"/>
      <sz val="10"/>
      <name val="Arial"/>
      <family val="0"/>
    </font>
    <font>
      <i/>
      <sz val="8"/>
      <name val="Arial"/>
      <family val="2"/>
    </font>
    <font>
      <sz val="10"/>
      <color indexed="12"/>
      <name val="Arial"/>
      <family val="0"/>
    </font>
    <font>
      <i/>
      <sz val="8"/>
      <color indexed="12"/>
      <name val="Arial"/>
      <family val="2"/>
    </font>
    <font>
      <b/>
      <i/>
      <sz val="8"/>
      <color indexed="12"/>
      <name val="Arial"/>
      <family val="2"/>
    </font>
    <font>
      <b/>
      <u val="single"/>
      <sz val="10"/>
      <color indexed="12"/>
      <name val="Arial"/>
      <family val="2"/>
    </font>
    <font>
      <b/>
      <sz val="10"/>
      <color indexed="12"/>
      <name val="Arial"/>
      <family val="2"/>
    </font>
    <font>
      <b/>
      <sz val="10"/>
      <color indexed="21"/>
      <name val="Arial"/>
      <family val="2"/>
    </font>
    <font>
      <b/>
      <sz val="20"/>
      <name val="Arial"/>
      <family val="2"/>
    </font>
    <font>
      <b/>
      <sz val="12"/>
      <color indexed="17"/>
      <name val="Arial"/>
      <family val="2"/>
    </font>
    <font>
      <sz val="12"/>
      <color indexed="17"/>
      <name val="Arial"/>
      <family val="2"/>
    </font>
  </fonts>
  <fills count="6">
    <fill>
      <patternFill/>
    </fill>
    <fill>
      <patternFill patternType="gray125"/>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s>
  <borders count="9">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2" fillId="0" borderId="0" xfId="0" applyFont="1" applyAlignment="1">
      <alignment/>
    </xf>
    <xf numFmtId="0" fontId="3" fillId="0" borderId="0" xfId="0" applyFont="1" applyAlignment="1">
      <alignment/>
    </xf>
    <xf numFmtId="165" fontId="0" fillId="0" borderId="0" xfId="15" applyNumberFormat="1" applyAlignment="1">
      <alignment/>
    </xf>
    <xf numFmtId="0" fontId="4" fillId="2" borderId="0" xfId="0" applyFont="1" applyFill="1" applyAlignment="1">
      <alignment horizontal="center"/>
    </xf>
    <xf numFmtId="0" fontId="4" fillId="2" borderId="0" xfId="0" applyFont="1" applyFill="1" applyAlignment="1">
      <alignment horizontal="center" wrapText="1"/>
    </xf>
    <xf numFmtId="166" fontId="0" fillId="0" borderId="0" xfId="21" applyNumberFormat="1" applyAlignment="1">
      <alignment/>
    </xf>
    <xf numFmtId="166" fontId="0" fillId="0" borderId="0" xfId="15" applyNumberFormat="1" applyAlignment="1">
      <alignment/>
    </xf>
    <xf numFmtId="166" fontId="0" fillId="0" borderId="0" xfId="0" applyNumberFormat="1" applyAlignment="1">
      <alignment/>
    </xf>
    <xf numFmtId="0" fontId="0" fillId="0" borderId="0" xfId="0" applyAlignment="1" quotePrefix="1">
      <alignment/>
    </xf>
    <xf numFmtId="167" fontId="0" fillId="0" borderId="0" xfId="15" applyNumberFormat="1" applyAlignment="1">
      <alignment/>
    </xf>
    <xf numFmtId="165" fontId="0" fillId="0" borderId="0" xfId="0" applyNumberFormat="1" applyAlignment="1">
      <alignment/>
    </xf>
    <xf numFmtId="167" fontId="2" fillId="0" borderId="0" xfId="15" applyNumberFormat="1" applyFont="1" applyAlignment="1">
      <alignment/>
    </xf>
    <xf numFmtId="165" fontId="0" fillId="3" borderId="0" xfId="15" applyNumberFormat="1" applyFill="1" applyAlignment="1">
      <alignment/>
    </xf>
    <xf numFmtId="165" fontId="2" fillId="0" borderId="0" xfId="0" applyNumberFormat="1" applyFont="1" applyAlignment="1">
      <alignment/>
    </xf>
    <xf numFmtId="0" fontId="0" fillId="0" borderId="1" xfId="0" applyBorder="1" applyAlignment="1">
      <alignment/>
    </xf>
    <xf numFmtId="165" fontId="0" fillId="0" borderId="2" xfId="15" applyNumberFormat="1" applyBorder="1" applyAlignment="1">
      <alignment/>
    </xf>
    <xf numFmtId="166" fontId="0" fillId="0" borderId="2" xfId="21" applyNumberFormat="1" applyBorder="1" applyAlignment="1">
      <alignment/>
    </xf>
    <xf numFmtId="166" fontId="0" fillId="0" borderId="2" xfId="15" applyNumberFormat="1" applyBorder="1" applyAlignment="1">
      <alignment/>
    </xf>
    <xf numFmtId="165" fontId="2" fillId="3" borderId="2" xfId="15" applyNumberFormat="1" applyFont="1" applyFill="1" applyBorder="1" applyAlignment="1">
      <alignment/>
    </xf>
    <xf numFmtId="167" fontId="0" fillId="4" borderId="2" xfId="15" applyNumberFormat="1" applyFill="1" applyBorder="1" applyAlignment="1">
      <alignment/>
    </xf>
    <xf numFmtId="167" fontId="0" fillId="4" borderId="3" xfId="15" applyNumberFormat="1" applyFill="1" applyBorder="1" applyAlignment="1">
      <alignment/>
    </xf>
    <xf numFmtId="14" fontId="0" fillId="0" borderId="0" xfId="0" applyNumberFormat="1" applyAlignment="1">
      <alignment/>
    </xf>
    <xf numFmtId="165" fontId="7" fillId="0" borderId="0" xfId="15" applyNumberFormat="1" applyFont="1" applyAlignment="1">
      <alignment/>
    </xf>
    <xf numFmtId="0" fontId="4" fillId="0" borderId="0" xfId="0" applyFont="1" applyFill="1" applyAlignment="1">
      <alignment horizontal="center"/>
    </xf>
    <xf numFmtId="0" fontId="2" fillId="0" borderId="0" xfId="0" applyFont="1" applyFill="1" applyAlignment="1">
      <alignment horizontal="center"/>
    </xf>
    <xf numFmtId="41" fontId="0" fillId="0" borderId="0" xfId="0" applyNumberFormat="1" applyAlignment="1">
      <alignment/>
    </xf>
    <xf numFmtId="0" fontId="8" fillId="0" borderId="0" xfId="0" applyFont="1" applyAlignment="1">
      <alignment/>
    </xf>
    <xf numFmtId="166" fontId="8" fillId="0" borderId="0" xfId="21" applyNumberFormat="1" applyFont="1" applyAlignment="1">
      <alignment/>
    </xf>
    <xf numFmtId="9" fontId="8" fillId="0" borderId="0" xfId="21" applyFont="1" applyAlignment="1">
      <alignment/>
    </xf>
    <xf numFmtId="165" fontId="9" fillId="3" borderId="0" xfId="15" applyNumberFormat="1" applyFont="1" applyFill="1" applyAlignment="1">
      <alignment/>
    </xf>
    <xf numFmtId="0" fontId="9" fillId="3" borderId="0" xfId="0" applyFont="1" applyFill="1" applyAlignment="1">
      <alignment/>
    </xf>
    <xf numFmtId="165" fontId="7" fillId="0" borderId="0" xfId="0" applyNumberFormat="1" applyFont="1" applyAlignment="1">
      <alignment/>
    </xf>
    <xf numFmtId="166" fontId="11" fillId="3" borderId="0" xfId="21" applyNumberFormat="1" applyFont="1" applyFill="1" applyAlignment="1">
      <alignment/>
    </xf>
    <xf numFmtId="166" fontId="11" fillId="3" borderId="0" xfId="21" applyNumberFormat="1" applyFont="1" applyFill="1" applyAlignment="1">
      <alignment horizontal="right"/>
    </xf>
    <xf numFmtId="165" fontId="9" fillId="0" borderId="0" xfId="15" applyNumberFormat="1" applyFont="1" applyFill="1" applyAlignment="1">
      <alignment/>
    </xf>
    <xf numFmtId="9" fontId="10" fillId="3" borderId="0" xfId="21" applyFont="1" applyFill="1" applyAlignment="1">
      <alignment/>
    </xf>
    <xf numFmtId="41" fontId="2" fillId="0" borderId="0" xfId="0" applyNumberFormat="1" applyFont="1" applyAlignment="1">
      <alignment/>
    </xf>
    <xf numFmtId="0" fontId="0" fillId="0" borderId="0" xfId="0" applyAlignment="1">
      <alignment horizontal="left" indent="1"/>
    </xf>
    <xf numFmtId="41" fontId="2" fillId="0" borderId="2" xfId="0" applyNumberFormat="1" applyFont="1" applyFill="1" applyBorder="1" applyAlignment="1">
      <alignment/>
    </xf>
    <xf numFmtId="165" fontId="12" fillId="0" borderId="0" xfId="0" applyNumberFormat="1" applyFont="1" applyFill="1" applyAlignment="1">
      <alignment/>
    </xf>
    <xf numFmtId="165" fontId="13" fillId="0" borderId="0" xfId="15" applyNumberFormat="1" applyFont="1" applyFill="1" applyAlignment="1">
      <alignment/>
    </xf>
    <xf numFmtId="0" fontId="14" fillId="5" borderId="4" xfId="0" applyFont="1" applyFill="1" applyBorder="1" applyAlignment="1">
      <alignment/>
    </xf>
    <xf numFmtId="0" fontId="15" fillId="0" borderId="5" xfId="0" applyFont="1" applyBorder="1" applyAlignment="1">
      <alignment/>
    </xf>
    <xf numFmtId="0" fontId="0" fillId="0" borderId="5" xfId="0" applyBorder="1" applyAlignment="1">
      <alignment/>
    </xf>
    <xf numFmtId="171" fontId="9" fillId="3" borderId="0" xfId="17" applyNumberFormat="1" applyFont="1" applyFill="1" applyAlignment="1">
      <alignment/>
    </xf>
    <xf numFmtId="167" fontId="9" fillId="3" borderId="0" xfId="15" applyNumberFormat="1" applyFont="1" applyFill="1" applyAlignment="1">
      <alignment/>
    </xf>
    <xf numFmtId="167" fontId="13" fillId="3" borderId="0" xfId="15" applyNumberFormat="1" applyFont="1" applyFill="1" applyAlignment="1">
      <alignment/>
    </xf>
    <xf numFmtId="0" fontId="0" fillId="0" borderId="0" xfId="0" applyFont="1" applyAlignment="1">
      <alignment/>
    </xf>
    <xf numFmtId="0" fontId="2" fillId="0" borderId="6" xfId="0" applyFont="1" applyBorder="1" applyAlignment="1">
      <alignment/>
    </xf>
    <xf numFmtId="0" fontId="0" fillId="0" borderId="7" xfId="0" applyBorder="1" applyAlignment="1">
      <alignment/>
    </xf>
    <xf numFmtId="171" fontId="9" fillId="3" borderId="8" xfId="17" applyNumberFormat="1" applyFont="1" applyFill="1" applyBorder="1" applyAlignment="1">
      <alignment/>
    </xf>
    <xf numFmtId="171" fontId="2" fillId="0" borderId="8" xfId="0" applyNumberFormat="1" applyFont="1" applyBorder="1" applyAlignment="1">
      <alignment/>
    </xf>
    <xf numFmtId="0" fontId="16" fillId="5" borderId="4" xfId="0" applyFont="1" applyFill="1" applyBorder="1" applyAlignment="1">
      <alignment/>
    </xf>
    <xf numFmtId="0" fontId="17" fillId="5"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6"/>
  <sheetViews>
    <sheetView tabSelected="1" view="pageBreakPreview" zoomScale="95" zoomScaleSheetLayoutView="95" workbookViewId="0" topLeftCell="A1">
      <selection activeCell="A1" sqref="A1"/>
    </sheetView>
  </sheetViews>
  <sheetFormatPr defaultColWidth="9.140625" defaultRowHeight="12.75"/>
  <cols>
    <col min="1" max="1" width="1.57421875" style="0" customWidth="1"/>
    <col min="2" max="2" width="24.140625" style="0" customWidth="1"/>
    <col min="3" max="3" width="0.71875" style="0" customWidth="1"/>
    <col min="4" max="4" width="12.57421875" style="0" bestFit="1" customWidth="1"/>
    <col min="5" max="5" width="11.140625" style="0" bestFit="1" customWidth="1"/>
    <col min="6" max="11" width="11.57421875" style="0" bestFit="1" customWidth="1"/>
    <col min="12" max="12" width="9.28125" style="0" bestFit="1" customWidth="1"/>
    <col min="13" max="13" width="0.85546875" style="0" customWidth="1"/>
    <col min="14" max="14" width="12.140625" style="0" customWidth="1"/>
    <col min="15" max="15" width="11.140625" style="0" customWidth="1"/>
    <col min="16" max="16" width="0.71875" style="0" customWidth="1"/>
    <col min="17" max="17" width="9.28125" style="0" bestFit="1" customWidth="1"/>
    <col min="18" max="18" width="10.7109375" style="0" bestFit="1" customWidth="1"/>
  </cols>
  <sheetData>
    <row r="1" spans="1:19" ht="27" thickBot="1">
      <c r="A1" s="43" t="s">
        <v>38</v>
      </c>
      <c r="B1" s="44"/>
      <c r="C1" s="44"/>
      <c r="D1" s="44"/>
      <c r="E1" s="44"/>
      <c r="F1" s="44"/>
      <c r="G1" s="44"/>
      <c r="H1" s="44"/>
      <c r="I1" s="44"/>
      <c r="J1" s="44"/>
      <c r="K1" s="44"/>
      <c r="L1" s="44"/>
      <c r="M1" s="44"/>
      <c r="N1" s="44"/>
      <c r="O1" s="44"/>
      <c r="P1" s="44"/>
      <c r="Q1" s="44"/>
      <c r="R1" s="44"/>
      <c r="S1" s="44"/>
    </row>
    <row r="3" spans="1:4" ht="15.75">
      <c r="A3" s="53" t="s">
        <v>39</v>
      </c>
      <c r="B3" s="54"/>
      <c r="C3" s="54"/>
      <c r="D3" s="54"/>
    </row>
    <row r="5" spans="1:14" ht="12.75">
      <c r="A5" s="42" t="s">
        <v>40</v>
      </c>
      <c r="B5" s="42"/>
      <c r="C5" s="1"/>
      <c r="N5" s="2"/>
    </row>
    <row r="7" spans="2:11" ht="12.75">
      <c r="B7" t="s">
        <v>9</v>
      </c>
      <c r="D7" s="4">
        <v>2002</v>
      </c>
      <c r="E7" s="4">
        <v>2003</v>
      </c>
      <c r="F7" s="4">
        <v>2004</v>
      </c>
      <c r="G7" s="4">
        <v>2005</v>
      </c>
      <c r="H7" s="4">
        <v>2006</v>
      </c>
      <c r="I7" s="4">
        <v>2007</v>
      </c>
      <c r="J7" s="4">
        <v>2008</v>
      </c>
      <c r="K7" s="4">
        <v>2009</v>
      </c>
    </row>
    <row r="8" spans="4:11" ht="12.75">
      <c r="D8" s="25" t="s">
        <v>41</v>
      </c>
      <c r="E8" s="25" t="s">
        <v>41</v>
      </c>
      <c r="F8" s="25" t="s">
        <v>41</v>
      </c>
      <c r="G8" s="4" t="s">
        <v>42</v>
      </c>
      <c r="H8" s="4" t="s">
        <v>42</v>
      </c>
      <c r="I8" s="4" t="s">
        <v>42</v>
      </c>
      <c r="J8" s="4" t="s">
        <v>42</v>
      </c>
      <c r="K8" s="4" t="s">
        <v>42</v>
      </c>
    </row>
    <row r="9" spans="2:11" s="1" customFormat="1" ht="12.75">
      <c r="B9" s="1" t="s">
        <v>4</v>
      </c>
      <c r="D9" s="39">
        <v>65089</v>
      </c>
      <c r="E9" s="39">
        <v>80191</v>
      </c>
      <c r="F9" s="39">
        <v>109288</v>
      </c>
      <c r="G9" s="40">
        <f>F9*(1+G10)</f>
        <v>109288</v>
      </c>
      <c r="H9" s="40">
        <f>G9*(1+H10)</f>
        <v>109288</v>
      </c>
      <c r="I9" s="40">
        <f>H9*(1+I10)</f>
        <v>109288</v>
      </c>
      <c r="J9" s="40">
        <f>I9*(1+J10)</f>
        <v>109288</v>
      </c>
      <c r="K9" s="40">
        <f>J9*(1+K10)</f>
        <v>109288</v>
      </c>
    </row>
    <row r="10" spans="2:11" s="27" customFormat="1" ht="11.25">
      <c r="B10" s="27" t="s">
        <v>47</v>
      </c>
      <c r="E10" s="28">
        <f>IF(ISERROR(E9/D9-1),"N/M",E9/D9-1)</f>
        <v>0.2320207715589424</v>
      </c>
      <c r="F10" s="28">
        <f>IF(ISERROR(F9/E9-1),"N/M",F9/E9-1)</f>
        <v>0.36284620468631146</v>
      </c>
      <c r="G10" s="33">
        <v>0</v>
      </c>
      <c r="H10" s="33">
        <v>0</v>
      </c>
      <c r="I10" s="33">
        <v>0</v>
      </c>
      <c r="J10" s="33">
        <v>0</v>
      </c>
      <c r="K10" s="33">
        <v>0</v>
      </c>
    </row>
    <row r="11" spans="1:11" s="32" customFormat="1" ht="12.75">
      <c r="A11"/>
      <c r="B11" s="38" t="s">
        <v>43</v>
      </c>
      <c r="C11"/>
      <c r="D11" s="32">
        <v>45258.75</v>
      </c>
      <c r="E11" s="32">
        <v>51445.75</v>
      </c>
      <c r="F11" s="32">
        <v>66381.2</v>
      </c>
      <c r="G11" s="23">
        <f>G9-G12</f>
        <v>54644</v>
      </c>
      <c r="H11" s="23">
        <f>H9-H12</f>
        <v>54644</v>
      </c>
      <c r="I11" s="23">
        <f>I9-I12</f>
        <v>54644</v>
      </c>
      <c r="J11" s="23">
        <f>J9-J12</f>
        <v>54644</v>
      </c>
      <c r="K11" s="23">
        <f>K9-K12</f>
        <v>54644</v>
      </c>
    </row>
    <row r="12" spans="1:11" s="14" customFormat="1" ht="12.75">
      <c r="A12" s="1"/>
      <c r="B12" s="1" t="s">
        <v>44</v>
      </c>
      <c r="C12" s="1"/>
      <c r="D12" s="14">
        <f>D9-D11</f>
        <v>19830.25</v>
      </c>
      <c r="E12" s="14">
        <f>E9-E11</f>
        <v>28745.25</v>
      </c>
      <c r="F12" s="14">
        <f>F9-F11</f>
        <v>42906.8</v>
      </c>
      <c r="G12" s="41">
        <f>G13*G9</f>
        <v>54644</v>
      </c>
      <c r="H12" s="41">
        <f>H13*H9</f>
        <v>54644</v>
      </c>
      <c r="I12" s="41">
        <f>I13*I9</f>
        <v>54644</v>
      </c>
      <c r="J12" s="41">
        <f>J13*J9</f>
        <v>54644</v>
      </c>
      <c r="K12" s="41">
        <f>K13*K9</f>
        <v>54644</v>
      </c>
    </row>
    <row r="13" spans="2:11" s="27" customFormat="1" ht="11.25">
      <c r="B13" s="27" t="s">
        <v>48</v>
      </c>
      <c r="D13" s="28">
        <f>IF(ISERROR(D12/D9),"N/M",D12/D9)</f>
        <v>0.3046636144356189</v>
      </c>
      <c r="E13" s="28">
        <f>IF(ISERROR(E12/E9),"N/M",E12/E9)</f>
        <v>0.35845980222219453</v>
      </c>
      <c r="F13" s="28">
        <f>IF(ISERROR(F12/F9),"N/M",F12/F9)</f>
        <v>0.3926030305248518</v>
      </c>
      <c r="G13" s="34">
        <v>0.5</v>
      </c>
      <c r="H13" s="34">
        <v>0.5</v>
      </c>
      <c r="I13" s="34">
        <v>0.5</v>
      </c>
      <c r="J13" s="34">
        <v>0.5</v>
      </c>
      <c r="K13" s="34">
        <v>0.5</v>
      </c>
    </row>
    <row r="15" spans="1:11" s="3" customFormat="1" ht="12.75">
      <c r="A15"/>
      <c r="B15" t="s">
        <v>45</v>
      </c>
      <c r="C15"/>
      <c r="D15" s="3">
        <v>12861</v>
      </c>
      <c r="E15" s="3">
        <v>15694</v>
      </c>
      <c r="F15" s="3">
        <v>20201</v>
      </c>
      <c r="G15" s="35">
        <f>G16*G9</f>
        <v>27322</v>
      </c>
      <c r="H15" s="35">
        <f>H16*H9</f>
        <v>27322</v>
      </c>
      <c r="I15" s="35">
        <f>I16*I9</f>
        <v>27322</v>
      </c>
      <c r="J15" s="35">
        <f>J16*J9</f>
        <v>27322</v>
      </c>
      <c r="K15" s="35">
        <f>K16*K9</f>
        <v>27322</v>
      </c>
    </row>
    <row r="16" spans="2:11" s="29" customFormat="1" ht="11.25">
      <c r="B16" s="29" t="s">
        <v>49</v>
      </c>
      <c r="D16" s="29">
        <f>D15/D9</f>
        <v>0.19759099079721612</v>
      </c>
      <c r="E16" s="29">
        <f>E15/E9</f>
        <v>0.19570774775224153</v>
      </c>
      <c r="F16" s="29">
        <f>F15/F9</f>
        <v>0.18484188565990778</v>
      </c>
      <c r="G16" s="36">
        <v>0.25</v>
      </c>
      <c r="H16" s="36">
        <v>0.25</v>
      </c>
      <c r="I16" s="36">
        <v>0.25</v>
      </c>
      <c r="J16" s="36">
        <v>0.25</v>
      </c>
      <c r="K16" s="36">
        <v>0.25</v>
      </c>
    </row>
    <row r="18" spans="2:11" ht="12.75">
      <c r="B18" s="1" t="s">
        <v>46</v>
      </c>
      <c r="C18" s="1"/>
      <c r="D18" s="37">
        <f aca="true" t="shared" si="0" ref="D18:K18">D12-D15</f>
        <v>6969.25</v>
      </c>
      <c r="E18" s="37">
        <f t="shared" si="0"/>
        <v>13051.25</v>
      </c>
      <c r="F18" s="37">
        <f t="shared" si="0"/>
        <v>22705.800000000003</v>
      </c>
      <c r="G18" s="37">
        <f t="shared" si="0"/>
        <v>27322</v>
      </c>
      <c r="H18" s="37">
        <f t="shared" si="0"/>
        <v>27322</v>
      </c>
      <c r="I18" s="37">
        <f t="shared" si="0"/>
        <v>27322</v>
      </c>
      <c r="J18" s="37">
        <f t="shared" si="0"/>
        <v>27322</v>
      </c>
      <c r="K18" s="37">
        <f t="shared" si="0"/>
        <v>27322</v>
      </c>
    </row>
    <row r="19" ht="3.75" customHeight="1"/>
    <row r="20" spans="2:11" ht="12.75">
      <c r="B20" s="38" t="s">
        <v>50</v>
      </c>
      <c r="D20" s="26">
        <v>7334</v>
      </c>
      <c r="E20" s="26">
        <v>5959</v>
      </c>
      <c r="F20" s="26">
        <v>4736</v>
      </c>
      <c r="G20" s="35">
        <f>-G26*10%</f>
        <v>0</v>
      </c>
      <c r="H20" s="35">
        <f>-H26*10%</f>
        <v>0</v>
      </c>
      <c r="I20" s="35">
        <f>-I26*10%</f>
        <v>0</v>
      </c>
      <c r="J20" s="35">
        <f>-J26*10%</f>
        <v>0</v>
      </c>
      <c r="K20" s="35">
        <f>-K26*10%</f>
        <v>0</v>
      </c>
    </row>
    <row r="21" ht="3.75" customHeight="1"/>
    <row r="22" spans="2:11" ht="12.75">
      <c r="B22" s="1" t="s">
        <v>6</v>
      </c>
      <c r="C22" s="1"/>
      <c r="D22" s="37">
        <f aca="true" t="shared" si="1" ref="D22:K22">D18+D20</f>
        <v>14303.25</v>
      </c>
      <c r="E22" s="37">
        <f t="shared" si="1"/>
        <v>19010.25</v>
      </c>
      <c r="F22" s="37">
        <f t="shared" si="1"/>
        <v>27441.800000000003</v>
      </c>
      <c r="G22" s="37">
        <f t="shared" si="1"/>
        <v>27322</v>
      </c>
      <c r="H22" s="37">
        <f t="shared" si="1"/>
        <v>27322</v>
      </c>
      <c r="I22" s="37">
        <f t="shared" si="1"/>
        <v>27322</v>
      </c>
      <c r="J22" s="37">
        <f t="shared" si="1"/>
        <v>27322</v>
      </c>
      <c r="K22" s="37">
        <f t="shared" si="1"/>
        <v>27322</v>
      </c>
    </row>
    <row r="23" spans="4:6" ht="3.75" customHeight="1">
      <c r="D23" s="26"/>
      <c r="E23" s="26"/>
      <c r="F23" s="26"/>
    </row>
    <row r="24" spans="2:11" ht="12.75">
      <c r="B24" t="s">
        <v>51</v>
      </c>
      <c r="D24" s="26">
        <v>-19796.9</v>
      </c>
      <c r="E24" s="26">
        <v>-1381</v>
      </c>
      <c r="F24" s="26">
        <v>-2253</v>
      </c>
      <c r="G24" s="30">
        <v>-2000</v>
      </c>
      <c r="H24" s="30">
        <v>-2000</v>
      </c>
      <c r="I24" s="30">
        <v>-2000</v>
      </c>
      <c r="J24" s="30">
        <v>-2000</v>
      </c>
      <c r="K24" s="30">
        <v>-2000</v>
      </c>
    </row>
    <row r="25" ht="3.75" customHeight="1"/>
    <row r="26" spans="2:11" ht="12.75">
      <c r="B26" t="s">
        <v>52</v>
      </c>
      <c r="D26" s="3">
        <v>-40438.3</v>
      </c>
      <c r="E26" s="3">
        <v>-24418.6</v>
      </c>
      <c r="F26" s="3">
        <v>-24550.8</v>
      </c>
      <c r="G26" s="30">
        <v>0</v>
      </c>
      <c r="H26" s="30">
        <v>0</v>
      </c>
      <c r="I26" s="30">
        <v>0</v>
      </c>
      <c r="J26" s="30">
        <v>0</v>
      </c>
      <c r="K26" s="30">
        <v>0</v>
      </c>
    </row>
    <row r="27" ht="3.75" customHeight="1"/>
    <row r="28" spans="2:11" ht="12.75">
      <c r="B28" s="1" t="s">
        <v>55</v>
      </c>
      <c r="C28" s="1"/>
      <c r="D28" s="37">
        <f aca="true" t="shared" si="2" ref="D28:K28">SUM(D22:D26)</f>
        <v>-45931.950000000004</v>
      </c>
      <c r="E28" s="37">
        <f t="shared" si="2"/>
        <v>-6789.3499999999985</v>
      </c>
      <c r="F28" s="37">
        <f t="shared" si="2"/>
        <v>638.0000000000036</v>
      </c>
      <c r="G28" s="37">
        <f t="shared" si="2"/>
        <v>25322</v>
      </c>
      <c r="H28" s="37">
        <f t="shared" si="2"/>
        <v>25322</v>
      </c>
      <c r="I28" s="37">
        <f t="shared" si="2"/>
        <v>25322</v>
      </c>
      <c r="J28" s="37">
        <f t="shared" si="2"/>
        <v>25322</v>
      </c>
      <c r="K28" s="37">
        <f t="shared" si="2"/>
        <v>25322</v>
      </c>
    </row>
    <row r="29" spans="2:11" ht="12.75">
      <c r="B29" t="s">
        <v>54</v>
      </c>
      <c r="K29" s="31"/>
    </row>
    <row r="31" spans="2:11" ht="12.75">
      <c r="B31" s="1" t="s">
        <v>53</v>
      </c>
      <c r="C31" s="1"/>
      <c r="D31" s="37">
        <f aca="true" t="shared" si="3" ref="D31:K31">SUM(D28:D29)</f>
        <v>-45931.950000000004</v>
      </c>
      <c r="E31" s="37">
        <f t="shared" si="3"/>
        <v>-6789.3499999999985</v>
      </c>
      <c r="F31" s="37">
        <f t="shared" si="3"/>
        <v>638.0000000000036</v>
      </c>
      <c r="G31" s="37">
        <f t="shared" si="3"/>
        <v>25322</v>
      </c>
      <c r="H31" s="37">
        <f t="shared" si="3"/>
        <v>25322</v>
      </c>
      <c r="I31" s="37">
        <f t="shared" si="3"/>
        <v>25322</v>
      </c>
      <c r="J31" s="37">
        <f t="shared" si="3"/>
        <v>25322</v>
      </c>
      <c r="K31" s="37">
        <f t="shared" si="3"/>
        <v>25322</v>
      </c>
    </row>
    <row r="32" ht="13.5" thickBot="1"/>
    <row r="33" spans="2:4" ht="13.5" thickBot="1">
      <c r="B33" s="49" t="s">
        <v>60</v>
      </c>
      <c r="C33" s="50"/>
      <c r="D33" s="51">
        <v>0</v>
      </c>
    </row>
    <row r="36" ht="12.75">
      <c r="B36" s="1" t="s">
        <v>56</v>
      </c>
    </row>
    <row r="37" ht="12.75">
      <c r="B37" s="1" t="s">
        <v>61</v>
      </c>
    </row>
    <row r="38" ht="12.75">
      <c r="B38" t="s">
        <v>57</v>
      </c>
    </row>
    <row r="39" ht="12.75">
      <c r="B39" t="s">
        <v>58</v>
      </c>
    </row>
    <row r="40" ht="12.75">
      <c r="B40" t="s">
        <v>59</v>
      </c>
    </row>
    <row r="41" ht="12.75">
      <c r="B41" t="s">
        <v>62</v>
      </c>
    </row>
    <row r="42" ht="12.75">
      <c r="B42" t="s">
        <v>63</v>
      </c>
    </row>
    <row r="43" ht="12.75">
      <c r="B43" t="s">
        <v>64</v>
      </c>
    </row>
    <row r="45" spans="1:2" ht="12.75">
      <c r="A45" s="42" t="s">
        <v>65</v>
      </c>
      <c r="B45" s="42"/>
    </row>
    <row r="47" spans="2:18" ht="38.25">
      <c r="B47" t="s">
        <v>9</v>
      </c>
      <c r="D47" s="4" t="s">
        <v>4</v>
      </c>
      <c r="E47" s="4" t="s">
        <v>5</v>
      </c>
      <c r="F47" s="5" t="s">
        <v>13</v>
      </c>
      <c r="G47" s="4" t="s">
        <v>6</v>
      </c>
      <c r="H47" s="5" t="s">
        <v>14</v>
      </c>
      <c r="I47" s="4" t="s">
        <v>7</v>
      </c>
      <c r="J47" s="5" t="s">
        <v>15</v>
      </c>
      <c r="K47" s="5" t="s">
        <v>11</v>
      </c>
      <c r="L47" s="4" t="s">
        <v>8</v>
      </c>
      <c r="M47" s="24"/>
      <c r="N47" s="5" t="s">
        <v>71</v>
      </c>
      <c r="O47" s="5" t="s">
        <v>20</v>
      </c>
      <c r="Q47" s="5" t="s">
        <v>22</v>
      </c>
      <c r="R47" s="5" t="s">
        <v>21</v>
      </c>
    </row>
    <row r="48" spans="2:18" ht="12.75">
      <c r="B48" t="s">
        <v>66</v>
      </c>
      <c r="C48" s="3">
        <v>234000</v>
      </c>
      <c r="D48" s="30">
        <v>0</v>
      </c>
      <c r="E48" s="30">
        <v>0</v>
      </c>
      <c r="F48" s="7">
        <f>IF(ISERROR(E48/$D48),0,E48/$D48)</f>
        <v>0</v>
      </c>
      <c r="G48" s="30">
        <v>0</v>
      </c>
      <c r="H48" s="7">
        <f>IF(ISERROR(G48/$D48),0,G48/$D48)</f>
        <v>0</v>
      </c>
      <c r="I48" s="30">
        <v>0</v>
      </c>
      <c r="J48" s="7">
        <f>IF(ISERROR(I48/$D48),0,I48/$D48)</f>
        <v>0</v>
      </c>
      <c r="K48" s="30">
        <v>0</v>
      </c>
      <c r="L48" s="30">
        <v>0</v>
      </c>
      <c r="M48" s="3"/>
      <c r="N48" s="30">
        <v>0</v>
      </c>
      <c r="O48" s="13">
        <v>0</v>
      </c>
      <c r="P48" s="3"/>
      <c r="Q48" s="46">
        <v>0</v>
      </c>
      <c r="R48" s="46">
        <v>0</v>
      </c>
    </row>
    <row r="49" spans="2:18" ht="12.75">
      <c r="B49" t="s">
        <v>67</v>
      </c>
      <c r="D49" s="30">
        <v>0</v>
      </c>
      <c r="E49" s="30">
        <v>0</v>
      </c>
      <c r="F49" s="8">
        <f>IF(ISERROR(E49/$D49),0,E49/$D49)</f>
        <v>0</v>
      </c>
      <c r="G49" s="30">
        <v>0</v>
      </c>
      <c r="H49" s="8">
        <f>IF(ISERROR(G49/$D49),0,G49/$D49)</f>
        <v>0</v>
      </c>
      <c r="I49" s="30">
        <v>0</v>
      </c>
      <c r="J49" s="8">
        <f>IF(ISERROR(I49/$D49),0,I49/$D49)</f>
        <v>0</v>
      </c>
      <c r="K49" s="30">
        <v>0</v>
      </c>
      <c r="L49" s="30">
        <v>0</v>
      </c>
      <c r="N49" s="30">
        <v>0</v>
      </c>
      <c r="O49" s="13">
        <v>0</v>
      </c>
      <c r="Q49" s="46">
        <v>0</v>
      </c>
      <c r="R49" s="46">
        <v>0</v>
      </c>
    </row>
    <row r="50" spans="2:18" ht="12.75">
      <c r="B50" t="s">
        <v>68</v>
      </c>
      <c r="D50" s="30">
        <v>0</v>
      </c>
      <c r="E50" s="30">
        <v>0</v>
      </c>
      <c r="F50" s="8">
        <f>IF(ISERROR(E50/$D50),0,E50/$D50)</f>
        <v>0</v>
      </c>
      <c r="G50" s="30">
        <v>0</v>
      </c>
      <c r="H50" s="8">
        <f>IF(ISERROR(G50/$D50),0,G50/$D50)</f>
        <v>0</v>
      </c>
      <c r="I50" s="30">
        <v>0</v>
      </c>
      <c r="J50" s="8">
        <f>IF(ISERROR(I50/$D50),0,I50/$D50)</f>
        <v>0</v>
      </c>
      <c r="K50" s="30">
        <v>0</v>
      </c>
      <c r="L50" s="30">
        <v>0</v>
      </c>
      <c r="N50" s="30">
        <v>0</v>
      </c>
      <c r="O50" s="13">
        <v>0</v>
      </c>
      <c r="Q50" s="46">
        <v>0</v>
      </c>
      <c r="R50" s="46">
        <v>0</v>
      </c>
    </row>
    <row r="51" spans="2:18" ht="12.75">
      <c r="B51" t="s">
        <v>69</v>
      </c>
      <c r="D51" s="30">
        <v>0</v>
      </c>
      <c r="E51" s="30">
        <v>0</v>
      </c>
      <c r="F51" s="8">
        <f>IF(ISERROR(E51/$D51),0,E51/$D51)</f>
        <v>0</v>
      </c>
      <c r="G51" s="30">
        <v>0</v>
      </c>
      <c r="H51" s="8">
        <f>IF(ISERROR(G51/$D51),0,G51/$D51)</f>
        <v>0</v>
      </c>
      <c r="I51" s="30">
        <v>0</v>
      </c>
      <c r="J51" s="8">
        <f>IF(ISERROR(I51/$D51),0,I51/$D51)</f>
        <v>0</v>
      </c>
      <c r="K51" s="30">
        <v>0</v>
      </c>
      <c r="L51" s="30">
        <v>0</v>
      </c>
      <c r="N51" s="30">
        <v>0</v>
      </c>
      <c r="O51" s="13">
        <v>0</v>
      </c>
      <c r="Q51" s="46">
        <v>0</v>
      </c>
      <c r="R51" s="46">
        <v>0</v>
      </c>
    </row>
    <row r="52" spans="2:18" ht="12.75">
      <c r="B52" t="s">
        <v>70</v>
      </c>
      <c r="D52" s="30">
        <v>0</v>
      </c>
      <c r="E52" s="30">
        <v>0</v>
      </c>
      <c r="F52" s="8">
        <f>IF(ISERROR(E52/$D52),0,E52/$D52)</f>
        <v>0</v>
      </c>
      <c r="G52" s="30">
        <v>0</v>
      </c>
      <c r="H52" s="8">
        <f>IF(ISERROR(G52/$D52),0,G52/$D52)</f>
        <v>0</v>
      </c>
      <c r="I52" s="30">
        <v>0</v>
      </c>
      <c r="J52" s="8">
        <f>IF(ISERROR(I52/$D52),0,I52/$D52)</f>
        <v>0</v>
      </c>
      <c r="K52" s="30">
        <v>0</v>
      </c>
      <c r="L52" s="30">
        <v>0</v>
      </c>
      <c r="N52" s="30">
        <v>0</v>
      </c>
      <c r="O52" s="13">
        <v>0</v>
      </c>
      <c r="Q52" s="46">
        <v>0</v>
      </c>
      <c r="R52" s="46">
        <v>0</v>
      </c>
    </row>
    <row r="54" spans="2:18" ht="12.75">
      <c r="B54" t="s">
        <v>23</v>
      </c>
      <c r="Q54" s="47">
        <v>0</v>
      </c>
      <c r="R54" s="47">
        <v>0</v>
      </c>
    </row>
    <row r="56" ht="12.75">
      <c r="B56" s="2" t="s">
        <v>72</v>
      </c>
    </row>
    <row r="57" spans="2:4" ht="12.75">
      <c r="B57" t="s">
        <v>73</v>
      </c>
      <c r="D57" s="45">
        <v>0</v>
      </c>
    </row>
    <row r="58" spans="2:4" ht="12.75">
      <c r="B58" t="s">
        <v>74</v>
      </c>
      <c r="D58" s="45">
        <v>0</v>
      </c>
    </row>
    <row r="59" ht="13.5" thickBot="1"/>
    <row r="60" spans="2:4" ht="13.5" thickBot="1">
      <c r="B60" s="49" t="s">
        <v>75</v>
      </c>
      <c r="C60" s="50"/>
      <c r="D60" s="52">
        <f>AVERAGE(D57:D58)</f>
        <v>0</v>
      </c>
    </row>
    <row r="62" ht="12.75">
      <c r="B62" s="1" t="s">
        <v>76</v>
      </c>
    </row>
    <row r="63" ht="12.75">
      <c r="B63" s="1" t="s">
        <v>61</v>
      </c>
    </row>
    <row r="64" ht="12.75">
      <c r="B64" t="s">
        <v>77</v>
      </c>
    </row>
    <row r="65" ht="12.75">
      <c r="B65" s="48" t="s">
        <v>78</v>
      </c>
    </row>
    <row r="66" ht="12.75">
      <c r="B66" s="48" t="s">
        <v>79</v>
      </c>
    </row>
  </sheetData>
  <printOptions/>
  <pageMargins left="0.75" right="0.75" top="0.5" bottom="1" header="0.5" footer="0.5"/>
  <pageSetup fitToHeight="1" fitToWidth="1" orientation="landscape" scale="61" r:id="rId1"/>
</worksheet>
</file>

<file path=xl/worksheets/sheet2.xml><?xml version="1.0" encoding="utf-8"?>
<worksheet xmlns="http://schemas.openxmlformats.org/spreadsheetml/2006/main" xmlns:r="http://schemas.openxmlformats.org/officeDocument/2006/relationships">
  <dimension ref="A2:R30"/>
  <sheetViews>
    <sheetView workbookViewId="0" topLeftCell="A1">
      <selection activeCell="B4" sqref="B4:R5"/>
    </sheetView>
  </sheetViews>
  <sheetFormatPr defaultColWidth="9.140625" defaultRowHeight="12.75"/>
  <cols>
    <col min="1" max="1" width="1.1484375" style="0" customWidth="1"/>
    <col min="2" max="2" width="17.421875" style="0" customWidth="1"/>
    <col min="3" max="9" width="11.140625" style="0" customWidth="1"/>
    <col min="10" max="10" width="0.5625" style="0" customWidth="1"/>
    <col min="11" max="11" width="18.8515625" style="0" bestFit="1" customWidth="1"/>
    <col min="12" max="12" width="9.28125" style="0" customWidth="1"/>
    <col min="13" max="13" width="0.85546875" style="0" customWidth="1"/>
    <col min="14" max="14" width="20.57421875" style="0" customWidth="1"/>
    <col min="15" max="15" width="13.28125" style="0" customWidth="1"/>
    <col min="16" max="16" width="0.9921875" style="0" customWidth="1"/>
    <col min="17" max="17" width="12.140625" style="0" customWidth="1"/>
  </cols>
  <sheetData>
    <row r="2" ht="12.75">
      <c r="A2" s="2" t="s">
        <v>0</v>
      </c>
    </row>
    <row r="3" spans="11:15" ht="12.75">
      <c r="K3" t="s">
        <v>16</v>
      </c>
      <c r="L3" t="s">
        <v>17</v>
      </c>
      <c r="N3" t="s">
        <v>18</v>
      </c>
      <c r="O3" s="9" t="s">
        <v>19</v>
      </c>
    </row>
    <row r="4" spans="2:18" ht="25.5">
      <c r="B4" t="s">
        <v>9</v>
      </c>
      <c r="C4" s="4" t="s">
        <v>4</v>
      </c>
      <c r="D4" s="4" t="s">
        <v>5</v>
      </c>
      <c r="E4" s="5" t="s">
        <v>13</v>
      </c>
      <c r="F4" s="4" t="s">
        <v>6</v>
      </c>
      <c r="G4" s="5" t="s">
        <v>14</v>
      </c>
      <c r="H4" s="4" t="s">
        <v>7</v>
      </c>
      <c r="I4" s="5" t="s">
        <v>15</v>
      </c>
      <c r="J4" s="4"/>
      <c r="K4" s="5" t="s">
        <v>11</v>
      </c>
      <c r="L4" s="4" t="s">
        <v>8</v>
      </c>
      <c r="M4" s="4"/>
      <c r="N4" s="5" t="s">
        <v>12</v>
      </c>
      <c r="O4" s="5" t="s">
        <v>20</v>
      </c>
      <c r="Q4" s="5" t="s">
        <v>22</v>
      </c>
      <c r="R4" s="5" t="s">
        <v>21</v>
      </c>
    </row>
    <row r="5" spans="2:18" ht="12.75">
      <c r="B5" t="s">
        <v>1</v>
      </c>
      <c r="C5" s="3">
        <v>234000</v>
      </c>
      <c r="D5" s="3">
        <v>32000</v>
      </c>
      <c r="E5" s="6">
        <f>D5/$C5</f>
        <v>0.13675213675213677</v>
      </c>
      <c r="F5" s="3">
        <v>48000</v>
      </c>
      <c r="G5" s="7">
        <f>F5/$C5</f>
        <v>0.20512820512820512</v>
      </c>
      <c r="H5" s="3">
        <v>8900</v>
      </c>
      <c r="I5" s="7">
        <f>H5/$C5</f>
        <v>0.03803418803418803</v>
      </c>
      <c r="J5" s="3"/>
      <c r="K5" s="3">
        <v>100000</v>
      </c>
      <c r="L5" s="3">
        <v>9000</v>
      </c>
      <c r="M5" s="3"/>
      <c r="N5" s="3">
        <v>320000</v>
      </c>
      <c r="O5" s="3">
        <f>N5+K5-L5</f>
        <v>411000</v>
      </c>
      <c r="P5" s="3"/>
      <c r="Q5" s="10">
        <f>O5/C5</f>
        <v>1.7564102564102564</v>
      </c>
      <c r="R5" s="10">
        <f>O5/F5</f>
        <v>8.5625</v>
      </c>
    </row>
    <row r="6" spans="2:18" ht="12.75">
      <c r="B6" t="s">
        <v>2</v>
      </c>
      <c r="C6" s="3">
        <v>89000</v>
      </c>
      <c r="D6" s="3">
        <v>20000</v>
      </c>
      <c r="E6" s="6">
        <f>D6/$C6</f>
        <v>0.2247191011235955</v>
      </c>
      <c r="F6" s="3">
        <v>29500</v>
      </c>
      <c r="G6" s="7">
        <f>F6/$C6</f>
        <v>0.33146067415730335</v>
      </c>
      <c r="H6" s="3">
        <v>10000</v>
      </c>
      <c r="I6" s="7">
        <f>H6/$C6</f>
        <v>0.11235955056179775</v>
      </c>
      <c r="J6" s="3"/>
      <c r="K6" s="3">
        <v>53000</v>
      </c>
      <c r="L6" s="3">
        <v>1000</v>
      </c>
      <c r="M6" s="3"/>
      <c r="N6" s="3">
        <v>190000</v>
      </c>
      <c r="O6" s="3">
        <f>N6+K6-L6</f>
        <v>242000</v>
      </c>
      <c r="P6" s="3"/>
      <c r="Q6" s="10">
        <f>O6/C6</f>
        <v>2.7191011235955056</v>
      </c>
      <c r="R6" s="10">
        <f>O6/F6</f>
        <v>8.203389830508474</v>
      </c>
    </row>
    <row r="7" spans="2:18" ht="12.75">
      <c r="B7" t="s">
        <v>3</v>
      </c>
      <c r="C7" s="3">
        <v>130000</v>
      </c>
      <c r="D7" s="3">
        <v>28000</v>
      </c>
      <c r="E7" s="6">
        <f>D7/$C7</f>
        <v>0.2153846153846154</v>
      </c>
      <c r="F7" s="3">
        <v>38000</v>
      </c>
      <c r="G7" s="7">
        <f>F7/$C7</f>
        <v>0.2923076923076923</v>
      </c>
      <c r="H7" s="3">
        <v>15000</v>
      </c>
      <c r="I7" s="7">
        <f>H7/$C7</f>
        <v>0.11538461538461539</v>
      </c>
      <c r="J7" s="3"/>
      <c r="K7" s="3">
        <v>98200</v>
      </c>
      <c r="L7" s="3">
        <v>2500</v>
      </c>
      <c r="M7" s="3"/>
      <c r="N7" s="3">
        <v>220000</v>
      </c>
      <c r="O7" s="3">
        <f>N7+K7-L7</f>
        <v>315700</v>
      </c>
      <c r="P7" s="3"/>
      <c r="Q7" s="10">
        <f>O7/C7</f>
        <v>2.4284615384615384</v>
      </c>
      <c r="R7" s="10">
        <f>O7/F7</f>
        <v>8.307894736842105</v>
      </c>
    </row>
    <row r="8" spans="5:18" ht="12.75">
      <c r="E8" s="6"/>
      <c r="G8" s="8"/>
      <c r="I8" s="8"/>
      <c r="Q8" s="10"/>
      <c r="R8" s="10"/>
    </row>
    <row r="9" spans="2:18" ht="12.75">
      <c r="B9" s="1" t="s">
        <v>23</v>
      </c>
      <c r="C9" s="14">
        <f>AVERAGE(C5:C7)</f>
        <v>151000</v>
      </c>
      <c r="D9" s="14">
        <f>AVERAGE(D5:D7)</f>
        <v>26666.666666666668</v>
      </c>
      <c r="E9" s="14">
        <f>AVERAGE(E5:E7)</f>
        <v>0.19228528442011586</v>
      </c>
      <c r="F9" s="14">
        <f>AVERAGE(F5:F7)</f>
        <v>38500</v>
      </c>
      <c r="G9" s="14">
        <f>AVERAGE(G5:G7)</f>
        <v>0.2762988571977336</v>
      </c>
      <c r="H9" s="14">
        <f>AVERAGE(H5:H7)</f>
        <v>11300</v>
      </c>
      <c r="I9" s="14">
        <f>AVERAGE(I5:I7)</f>
        <v>0.08859278466020039</v>
      </c>
      <c r="J9" s="1"/>
      <c r="K9" s="14">
        <f>AVERAGE(K5:K7)</f>
        <v>83733.33333333333</v>
      </c>
      <c r="L9" s="14">
        <f>AVERAGE(L5:L7)</f>
        <v>4166.666666666667</v>
      </c>
      <c r="M9" s="1"/>
      <c r="N9" s="14">
        <f>AVERAGE(N5:N7)</f>
        <v>243333.33333333334</v>
      </c>
      <c r="O9" s="14">
        <f>AVERAGE(O5:O7)</f>
        <v>322900</v>
      </c>
      <c r="P9" s="1"/>
      <c r="Q9" s="12">
        <f>AVERAGE(Q5:Q7)</f>
        <v>2.3013243061557667</v>
      </c>
      <c r="R9" s="12">
        <f>AVERAGE(R5:R7)</f>
        <v>8.35792818911686</v>
      </c>
    </row>
    <row r="10" spans="5:18" ht="12.75">
      <c r="E10" s="6"/>
      <c r="G10" s="8"/>
      <c r="I10" s="8"/>
      <c r="Q10" s="10"/>
      <c r="R10" s="10"/>
    </row>
    <row r="11" spans="1:18" s="3" customFormat="1" ht="12.75">
      <c r="A11"/>
      <c r="B11" s="15" t="s">
        <v>10</v>
      </c>
      <c r="C11" s="16">
        <v>109288</v>
      </c>
      <c r="D11" s="16">
        <v>22705.8</v>
      </c>
      <c r="E11" s="17">
        <f>D11/$C11</f>
        <v>0.207761144864944</v>
      </c>
      <c r="F11" s="16">
        <v>27441.8</v>
      </c>
      <c r="G11" s="18">
        <f>F11/$C11</f>
        <v>0.2510961862235561</v>
      </c>
      <c r="H11" s="16">
        <v>10921.8</v>
      </c>
      <c r="I11" s="18">
        <f>H11/$C11</f>
        <v>0.09993594905204596</v>
      </c>
      <c r="J11" s="16"/>
      <c r="K11" s="16">
        <v>82932</v>
      </c>
      <c r="L11" s="16">
        <v>4095</v>
      </c>
      <c r="M11" s="16"/>
      <c r="N11" s="19">
        <f>O11-K11+L11</f>
        <v>161594.86227562925</v>
      </c>
      <c r="O11" s="19">
        <f>C16</f>
        <v>240431.86227562925</v>
      </c>
      <c r="P11" s="16"/>
      <c r="Q11" s="20"/>
      <c r="R11" s="21"/>
    </row>
    <row r="12" ht="12.75">
      <c r="N12" s="11"/>
    </row>
    <row r="13" ht="12.75">
      <c r="B13" s="2" t="s">
        <v>37</v>
      </c>
    </row>
    <row r="14" spans="2:3" ht="12.75">
      <c r="B14" t="s">
        <v>24</v>
      </c>
      <c r="C14" s="3">
        <f>C11*Q9</f>
        <v>251507.13077115142</v>
      </c>
    </row>
    <row r="15" spans="2:3" ht="12.75">
      <c r="B15" t="s">
        <v>25</v>
      </c>
      <c r="C15" s="3">
        <f>F11*R9</f>
        <v>229356.59378010704</v>
      </c>
    </row>
    <row r="16" spans="2:3" ht="12.75">
      <c r="B16" s="1" t="s">
        <v>23</v>
      </c>
      <c r="C16" s="14">
        <f>AVERAGE(C14:C15)</f>
        <v>240431.86227562925</v>
      </c>
    </row>
    <row r="18" ht="12.75">
      <c r="A18" s="2" t="s">
        <v>26</v>
      </c>
    </row>
    <row r="20" spans="2:9" ht="38.25">
      <c r="B20" s="4" t="s">
        <v>27</v>
      </c>
      <c r="C20" s="5" t="s">
        <v>28</v>
      </c>
      <c r="D20" s="4" t="s">
        <v>29</v>
      </c>
      <c r="E20" s="5" t="s">
        <v>33</v>
      </c>
      <c r="F20" s="5" t="s">
        <v>34</v>
      </c>
      <c r="G20" s="5" t="s">
        <v>35</v>
      </c>
      <c r="H20" s="4" t="s">
        <v>22</v>
      </c>
      <c r="I20" s="4" t="s">
        <v>36</v>
      </c>
    </row>
    <row r="21" spans="2:9" ht="12.75">
      <c r="B21" s="22">
        <v>38231</v>
      </c>
      <c r="C21" t="s">
        <v>1</v>
      </c>
      <c r="D21" t="s">
        <v>30</v>
      </c>
      <c r="E21" s="3">
        <v>500000</v>
      </c>
      <c r="F21" s="3">
        <v>230000</v>
      </c>
      <c r="G21" s="3">
        <v>50000</v>
      </c>
      <c r="H21" s="10">
        <f>E21/F21</f>
        <v>2.1739130434782608</v>
      </c>
      <c r="I21" s="10">
        <f>E21/G21</f>
        <v>10</v>
      </c>
    </row>
    <row r="22" spans="2:9" ht="12.75">
      <c r="B22" s="22">
        <v>38231</v>
      </c>
      <c r="C22" t="s">
        <v>2</v>
      </c>
      <c r="D22" t="s">
        <v>31</v>
      </c>
      <c r="E22" s="3">
        <v>400000</v>
      </c>
      <c r="F22" s="3">
        <v>200000</v>
      </c>
      <c r="G22" s="3">
        <v>45000</v>
      </c>
      <c r="H22" s="10">
        <f>E22/F22</f>
        <v>2</v>
      </c>
      <c r="I22" s="10">
        <f>E22/G22</f>
        <v>8.88888888888889</v>
      </c>
    </row>
    <row r="23" spans="2:9" ht="12.75">
      <c r="B23" s="22">
        <v>38596</v>
      </c>
      <c r="C23" t="s">
        <v>3</v>
      </c>
      <c r="D23" t="s">
        <v>32</v>
      </c>
      <c r="E23" s="3">
        <v>250000</v>
      </c>
      <c r="F23" s="3">
        <v>110000</v>
      </c>
      <c r="G23" s="3">
        <v>29000</v>
      </c>
      <c r="H23" s="10">
        <f>E23/F23</f>
        <v>2.272727272727273</v>
      </c>
      <c r="I23" s="10">
        <f>E23/G23</f>
        <v>8.620689655172415</v>
      </c>
    </row>
    <row r="24" spans="8:9" ht="12.75">
      <c r="H24" s="10"/>
      <c r="I24" s="10"/>
    </row>
    <row r="25" spans="2:9" ht="12.75">
      <c r="B25" s="1" t="s">
        <v>23</v>
      </c>
      <c r="C25" s="1"/>
      <c r="D25" s="1"/>
      <c r="E25" s="14">
        <f>AVERAGE(E21:E23)</f>
        <v>383333.3333333333</v>
      </c>
      <c r="F25" s="14">
        <f>AVERAGE(F21:F23)</f>
        <v>180000</v>
      </c>
      <c r="G25" s="14">
        <f>AVERAGE(G21:G23)</f>
        <v>41333.333333333336</v>
      </c>
      <c r="H25" s="12">
        <f>AVERAGE(H21:H23)</f>
        <v>2.1488801054018443</v>
      </c>
      <c r="I25" s="12">
        <f>AVERAGE(I21:I23)</f>
        <v>9.169859514687102</v>
      </c>
    </row>
    <row r="26" spans="8:9" ht="12.75">
      <c r="H26" s="10"/>
      <c r="I26" s="10"/>
    </row>
    <row r="27" ht="12.75">
      <c r="B27" s="2" t="s">
        <v>37</v>
      </c>
    </row>
    <row r="28" spans="2:3" ht="12.75">
      <c r="B28" t="s">
        <v>24</v>
      </c>
      <c r="C28" s="3">
        <f>C11*H25</f>
        <v>234846.80895915677</v>
      </c>
    </row>
    <row r="29" spans="2:3" ht="12.75">
      <c r="B29" t="s">
        <v>25</v>
      </c>
      <c r="C29" s="23">
        <f>F11*I25</f>
        <v>251637.45083014053</v>
      </c>
    </row>
    <row r="30" spans="2:3" ht="12.75">
      <c r="B30" s="1" t="s">
        <v>23</v>
      </c>
      <c r="C30" s="14">
        <f>AVERAGE(C28:C29)</f>
        <v>243242.12989464865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1800Contacts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jpark</dc:creator>
  <cp:keywords/>
  <dc:description/>
  <cp:lastModifiedBy>jpark</cp:lastModifiedBy>
  <dcterms:created xsi:type="dcterms:W3CDTF">2006-09-05T17:45:14Z</dcterms:created>
  <dcterms:modified xsi:type="dcterms:W3CDTF">2006-09-05T21:34:48Z</dcterms:modified>
  <cp:category/>
  <cp:version/>
  <cp:contentType/>
  <cp:contentStatus/>
</cp:coreProperties>
</file>