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395" windowHeight="4620" activeTab="0"/>
  </bookViews>
  <sheets>
    <sheet name="Sheet2" sheetId="1" r:id="rId1"/>
    <sheet name="Sheet3" sheetId="2" r:id="rId2"/>
    <sheet name="Sheet4" sheetId="3" r:id="rId3"/>
    <sheet name="Sheet1" sheetId="4" r:id="rId4"/>
  </sheets>
  <externalReferences>
    <externalReference r:id="rId7"/>
  </externalReferences>
  <definedNames>
    <definedName name="__sm_DR_4d9fd000" localSheetId="0">'Sheet2'!$A$1:$B$2</definedName>
    <definedName name="__sm_DV_4d9fd000" localSheetId="0">{1;1;"";FALSE}</definedName>
    <definedName name="__sm_VR_4d9fd001" localSheetId="0">'Sheet2'!$A$1:$B$2</definedName>
    <definedName name="__sm_VV_4d9fd001" localSheetId="0">{1;134218756}</definedName>
  </definedNames>
  <calcPr fullCalcOnLoad="1"/>
</workbook>
</file>

<file path=xl/sharedStrings.xml><?xml version="1.0" encoding="utf-8"?>
<sst xmlns="http://schemas.openxmlformats.org/spreadsheetml/2006/main" count="101" uniqueCount="64">
  <si>
    <t>X</t>
  </si>
  <si>
    <t>Y</t>
  </si>
  <si>
    <t>Linear Regression Results for:</t>
  </si>
  <si>
    <t>Y = Sheet2!$B$2:$B$26</t>
  </si>
  <si>
    <t>X = Sheet2!$A$2:$A$26</t>
  </si>
  <si>
    <t>Descriptive Statistics</t>
  </si>
  <si>
    <t>Variable</t>
  </si>
  <si>
    <t>Mean</t>
  </si>
  <si>
    <t>Std Dev.</t>
  </si>
  <si>
    <t>N</t>
  </si>
  <si>
    <t>Pearson Correlations</t>
  </si>
  <si>
    <t>Significance for Pearson Correlations</t>
  </si>
  <si>
    <t>-</t>
  </si>
  <si>
    <t>Summary</t>
  </si>
  <si>
    <r>
      <t>R</t>
    </r>
    <r>
      <rPr>
        <vertAlign val="superscript"/>
        <sz val="10"/>
        <color indexed="17"/>
        <rFont val="Arial"/>
        <family val="2"/>
      </rPr>
      <t>2</t>
    </r>
  </si>
  <si>
    <t>R</t>
  </si>
  <si>
    <r>
      <t>Adj. R</t>
    </r>
    <r>
      <rPr>
        <vertAlign val="superscript"/>
        <sz val="10"/>
        <color indexed="17"/>
        <rFont val="Arial"/>
        <family val="2"/>
      </rPr>
      <t>2</t>
    </r>
  </si>
  <si>
    <t>S.E. of Estimate</t>
  </si>
  <si>
    <t>ANOVA</t>
  </si>
  <si>
    <t>Source</t>
  </si>
  <si>
    <t>Sum Sq.</t>
  </si>
  <si>
    <t>D.F.</t>
  </si>
  <si>
    <t>Mean Sq.</t>
  </si>
  <si>
    <t>F</t>
  </si>
  <si>
    <t>Prob.</t>
  </si>
  <si>
    <t>Regression</t>
  </si>
  <si>
    <t>Residual</t>
  </si>
  <si>
    <t>Total</t>
  </si>
  <si>
    <t>Regression Coefficients</t>
  </si>
  <si>
    <t>Coefficient</t>
  </si>
  <si>
    <t>Std Error</t>
  </si>
  <si>
    <t>Std Beta</t>
  </si>
  <si>
    <t>-95% C.I.</t>
  </si>
  <si>
    <t>+95% C.I.</t>
  </si>
  <si>
    <t>t</t>
  </si>
  <si>
    <t>Intercept</t>
  </si>
  <si>
    <t>plant</t>
  </si>
  <si>
    <t>coal</t>
  </si>
  <si>
    <t>bturate</t>
  </si>
  <si>
    <t>btu produced</t>
  </si>
  <si>
    <t>RAG</t>
  </si>
  <si>
    <t>PCS</t>
  </si>
  <si>
    <t>ACS</t>
  </si>
  <si>
    <t>Consol, Inc.</t>
  </si>
  <si>
    <t>Cyprus Amax</t>
  </si>
  <si>
    <t>Addington Mining</t>
  </si>
  <si>
    <t>Waterloo</t>
  </si>
  <si>
    <t xml:space="preserve">  </t>
  </si>
  <si>
    <t>MINES</t>
  </si>
  <si>
    <t>Miami Fort Unit 5</t>
  </si>
  <si>
    <t>Miami Fort Unit 7</t>
  </si>
  <si>
    <t>Beckjord Unit 1</t>
  </si>
  <si>
    <t>East Bend Unit 2</t>
  </si>
  <si>
    <t>Zimmer Unit 1</t>
  </si>
  <si>
    <t>elect CAP</t>
  </si>
  <si>
    <t>RATE</t>
  </si>
  <si>
    <t>BTU REQD</t>
  </si>
  <si>
    <t>Producer/Consumer</t>
  </si>
  <si>
    <t>A</t>
  </si>
  <si>
    <t>B</t>
  </si>
  <si>
    <t>C</t>
  </si>
  <si>
    <t>D</t>
  </si>
  <si>
    <t>E</t>
  </si>
  <si>
    <t>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</si>
</sst>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vertAlign val="superscript"/>
      <sz val="10"/>
      <color indexed="17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2" borderId="0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6" fillId="3" borderId="0" xfId="0" applyFont="1" applyFill="1" applyAlignment="1">
      <alignment/>
    </xf>
    <xf numFmtId="0" fontId="0" fillId="4" borderId="0" xfId="0" applyFill="1" applyAlignment="1">
      <alignment/>
    </xf>
    <xf numFmtId="0" fontId="7" fillId="4" borderId="0" xfId="0" applyFont="1" applyFill="1" applyAlignment="1">
      <alignment/>
    </xf>
    <xf numFmtId="0" fontId="8" fillId="4" borderId="2" xfId="0" applyFont="1" applyFill="1" applyBorder="1" applyAlignment="1">
      <alignment horizontal="center"/>
    </xf>
    <xf numFmtId="168" fontId="0" fillId="4" borderId="3" xfId="0" applyNumberFormat="1" applyFont="1" applyFill="1" applyBorder="1" applyAlignment="1">
      <alignment horizontal="left"/>
    </xf>
    <xf numFmtId="168" fontId="0" fillId="4" borderId="3" xfId="0" applyNumberFormat="1" applyFont="1" applyFill="1" applyBorder="1" applyAlignment="1">
      <alignment horizontal="right"/>
    </xf>
    <xf numFmtId="1" fontId="0" fillId="4" borderId="3" xfId="0" applyNumberFormat="1" applyFont="1" applyFill="1" applyBorder="1" applyAlignment="1">
      <alignment horizontal="right"/>
    </xf>
    <xf numFmtId="168" fontId="0" fillId="4" borderId="4" xfId="0" applyNumberFormat="1" applyFont="1" applyFill="1" applyBorder="1" applyAlignment="1">
      <alignment horizontal="left"/>
    </xf>
    <xf numFmtId="168" fontId="0" fillId="4" borderId="4" xfId="0" applyNumberFormat="1" applyFont="1" applyFill="1" applyBorder="1" applyAlignment="1">
      <alignment horizontal="right"/>
    </xf>
    <xf numFmtId="1" fontId="0" fillId="4" borderId="4" xfId="0" applyNumberFormat="1" applyFont="1" applyFill="1" applyBorder="1" applyAlignment="1">
      <alignment horizontal="right"/>
    </xf>
    <xf numFmtId="168" fontId="0" fillId="4" borderId="5" xfId="0" applyNumberFormat="1" applyFont="1" applyFill="1" applyBorder="1" applyAlignment="1">
      <alignment horizontal="right"/>
    </xf>
    <xf numFmtId="168" fontId="0" fillId="4" borderId="0" xfId="0" applyNumberFormat="1" applyFont="1" applyFill="1" applyBorder="1" applyAlignment="1">
      <alignment horizontal="left"/>
    </xf>
    <xf numFmtId="168" fontId="0" fillId="4" borderId="0" xfId="0" applyNumberFormat="1" applyFont="1" applyFill="1" applyBorder="1" applyAlignment="1">
      <alignment horizontal="right"/>
    </xf>
    <xf numFmtId="1" fontId="0" fillId="4" borderId="0" xfId="0" applyNumberFormat="1" applyFont="1" applyFill="1" applyBorder="1" applyAlignment="1">
      <alignment horizontal="right"/>
    </xf>
    <xf numFmtId="0" fontId="11" fillId="0" borderId="6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3" fontId="11" fillId="0" borderId="6" xfId="0" applyNumberFormat="1" applyFont="1" applyBorder="1" applyAlignment="1">
      <alignment vertical="top" wrapText="1"/>
    </xf>
    <xf numFmtId="3" fontId="11" fillId="0" borderId="7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Scatter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'[1]Results'!$A$1:$H$33</c:f>
              <c:strCache>
                <c:ptCount val="8"/>
                <c:pt idx="0">
                  <c:v>Source
Regression Coefficients
Total
Residual
Regression
Source
ANOVA
0.321024096
R2
Summary
X
Y
Significance for Pearson Correlations
X
Y
Pearson Correlations
X
Y
Variable
Descriptive Statistics
X = Sheet2!$A$2:$A$26
Y = Sheet2!$B$2:$B$26</c:v>
                </c:pt>
                <c:pt idx="1">
                  <c:v>Coefficient
13.83333333
9.3925
4.440833333
Sum Sq.
0.566589884
R
0.003893943
-
Y
-0.566589884
1
Y
70
0.416666667
Mean</c:v>
                </c:pt>
                <c:pt idx="2">
                  <c:v>Std Error
23
22
1
D.F.
0.290161555
Adj. R2
-
0.003893943
X
1
-0.566589884
X
7.223151185
0.775531608
Std Dev.</c:v>
                </c:pt>
                <c:pt idx="3">
                  <c:v>Std Beta
0.426931818
4.440833333
Mean Sq.
0.653400198
S.E. of Estimate
24
24
N</c:v>
                </c:pt>
                <c:pt idx="4">
                  <c:v>-95% C.I.
10.40173898
F</c:v>
                </c:pt>
                <c:pt idx="5">
                  <c:v>+95% C.I.
0.003893943
Prob.</c:v>
                </c:pt>
                <c:pt idx="6">
                  <c:v>t</c:v>
                </c:pt>
                <c:pt idx="7">
                  <c:v>Prob.</c:v>
                </c:pt>
              </c:strCache>
            </c:strRef>
          </c:xVal>
          <c:yVal>
            <c:numRef>
              <c:f>'[1]Results'!$A$36:$H$36</c:f>
              <c:numCache>
                <c:ptCount val="8"/>
              </c:numCache>
            </c:numRef>
          </c:yVal>
          <c:smooth val="0"/>
        </c:ser>
        <c:ser>
          <c:idx val="3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'[1]Results'!$A$1:$H$33</c:f>
              <c:strCache>
                <c:ptCount val="8"/>
                <c:pt idx="0">
                  <c:v>Source
Regression Coefficients
Total
Residual
Regression
Source
ANOVA
0.321024096
R2
Summary
X
Y
Significance for Pearson Correlations
X
Y
Pearson Correlations
X
Y
Variable
Descriptive Statistics
X = Sheet2!$A$2:$A$26
Y = Sheet2!$B$2:$B$26</c:v>
                </c:pt>
                <c:pt idx="1">
                  <c:v>Coefficient
13.83333333
9.3925
4.440833333
Sum Sq.
0.566589884
R
0.003893943
-
Y
-0.566589884
1
Y
70
0.416666667
Mean</c:v>
                </c:pt>
                <c:pt idx="2">
                  <c:v>Std Error
23
22
1
D.F.
0.290161555
Adj. R2
-
0.003893943
X
1
-0.566589884
X
7.223151185
0.775531608
Std Dev.</c:v>
                </c:pt>
                <c:pt idx="3">
                  <c:v>Std Beta
0.426931818
4.440833333
Mean Sq.
0.653400198
S.E. of Estimate
24
24
N</c:v>
                </c:pt>
                <c:pt idx="4">
                  <c:v>-95% C.I.
10.40173898
F</c:v>
                </c:pt>
                <c:pt idx="5">
                  <c:v>+95% C.I.
0.003893943
Prob.</c:v>
                </c:pt>
                <c:pt idx="6">
                  <c:v>t</c:v>
                </c:pt>
                <c:pt idx="7">
                  <c:v>Prob.</c:v>
                </c:pt>
              </c:strCache>
            </c:strRef>
          </c:xVal>
          <c:yVal>
            <c:numRef>
              <c:f>'[1]Results'!$A$37:$H$37</c:f>
              <c:numCache>
                <c:ptCount val="8"/>
              </c:numCache>
            </c:numRef>
          </c:yVal>
          <c:smooth val="0"/>
        </c:ser>
        <c:ser>
          <c:idx val="0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Sheet2!$A$3:$A$26</c:f>
              <c:numCache>
                <c:ptCount val="24"/>
              </c:numCache>
            </c:numRef>
          </c:xVal>
          <c:yVal>
            <c:numRef>
              <c:f>Sheet2!$B$3:$B$26</c:f>
              <c:numCache>
                <c:ptCount val="24"/>
              </c:numCache>
            </c:numRef>
          </c:yVal>
          <c:smooth val="0"/>
        </c:ser>
        <c:axId val="59319156"/>
        <c:axId val="64110357"/>
      </c:scatterChart>
      <c:valAx>
        <c:axId val="5931915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110357"/>
        <c:crossesAt val="-0.5"/>
        <c:crossBetween val="midCat"/>
        <c:dispUnits/>
        <c:majorUnit val="50"/>
      </c:valAx>
      <c:valAx>
        <c:axId val="64110357"/>
        <c:scaling>
          <c:orientation val="minMax"/>
          <c:max val="3.5"/>
          <c:min val="-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319156"/>
        <c:crossesAt val="0"/>
        <c:crossBetween val="midCat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13</xdr:col>
      <xdr:colOff>95250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5486400" y="0"/>
        <a:ext cx="25336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statistiXL\statistiXL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ScratchPad"/>
      <sheetName val="Results"/>
      <sheetName val="Persist"/>
    </sheetNames>
    <sheetDataSet>
      <sheetData sheetId="2">
        <row r="1">
          <cell r="A1" t="str">
            <v>Linear Regression Results for:</v>
          </cell>
        </row>
        <row r="2">
          <cell r="A2" t="str">
            <v>Y = Sheet2!$B$2:$B$26</v>
          </cell>
        </row>
        <row r="3">
          <cell r="A3" t="str">
            <v>X = Sheet2!$A$2:$A$26</v>
          </cell>
        </row>
        <row r="5">
          <cell r="A5" t="str">
            <v>Descriptive Statistics</v>
          </cell>
        </row>
        <row r="6">
          <cell r="A6" t="str">
            <v>Variable</v>
          </cell>
          <cell r="B6" t="str">
            <v>Mean</v>
          </cell>
          <cell r="C6" t="str">
            <v>Std Dev.</v>
          </cell>
          <cell r="D6" t="str">
            <v>N</v>
          </cell>
        </row>
        <row r="7">
          <cell r="A7" t="str">
            <v>Y</v>
          </cell>
          <cell r="B7">
            <v>0.4166666666666667</v>
          </cell>
          <cell r="C7">
            <v>0.7755316082290385</v>
          </cell>
          <cell r="D7">
            <v>24</v>
          </cell>
        </row>
        <row r="8">
          <cell r="A8" t="str">
            <v>X</v>
          </cell>
          <cell r="B8">
            <v>70</v>
          </cell>
          <cell r="C8">
            <v>7.223151185146152</v>
          </cell>
          <cell r="D8">
            <v>24</v>
          </cell>
        </row>
        <row r="11">
          <cell r="A11" t="str">
            <v>Pearson Correlations</v>
          </cell>
        </row>
        <row r="12">
          <cell r="B12" t="str">
            <v>Y</v>
          </cell>
          <cell r="C12" t="str">
            <v>X</v>
          </cell>
        </row>
        <row r="13">
          <cell r="A13" t="str">
            <v>Y</v>
          </cell>
          <cell r="B13">
            <v>1</v>
          </cell>
          <cell r="C13">
            <v>-0.566589883765623</v>
          </cell>
        </row>
        <row r="14">
          <cell r="A14" t="str">
            <v>X</v>
          </cell>
          <cell r="B14">
            <v>-0.566589883765623</v>
          </cell>
          <cell r="C14">
            <v>1</v>
          </cell>
        </row>
        <row r="16">
          <cell r="A16" t="str">
            <v>Significance for Pearson Correlations</v>
          </cell>
        </row>
        <row r="17">
          <cell r="B17" t="str">
            <v>Y</v>
          </cell>
          <cell r="C17" t="str">
            <v>X</v>
          </cell>
        </row>
        <row r="18">
          <cell r="A18" t="str">
            <v>Y</v>
          </cell>
          <cell r="B18" t="str">
            <v>-</v>
          </cell>
          <cell r="C18">
            <v>0.003893943145891891</v>
          </cell>
        </row>
        <row r="19">
          <cell r="A19" t="str">
            <v>X</v>
          </cell>
          <cell r="B19">
            <v>0.003893943145891891</v>
          </cell>
          <cell r="C19" t="str">
            <v>-</v>
          </cell>
        </row>
        <row r="22">
          <cell r="A22" t="str">
            <v>Summary</v>
          </cell>
        </row>
        <row r="23">
          <cell r="A23" t="str">
            <v>R2</v>
          </cell>
          <cell r="B23" t="str">
            <v>R</v>
          </cell>
          <cell r="C23" t="str">
            <v>Adj. R2</v>
          </cell>
          <cell r="D23" t="str">
            <v>S.E. of Estimate</v>
          </cell>
        </row>
        <row r="24">
          <cell r="A24">
            <v>0.32102409638557555</v>
          </cell>
          <cell r="B24">
            <v>0.5665898837656524</v>
          </cell>
          <cell r="C24">
            <v>0.2901615553121926</v>
          </cell>
          <cell r="D24">
            <v>0.6534001975679202</v>
          </cell>
        </row>
        <row r="26">
          <cell r="A26" t="str">
            <v>ANOVA</v>
          </cell>
        </row>
        <row r="27">
          <cell r="A27" t="str">
            <v>Source</v>
          </cell>
          <cell r="B27" t="str">
            <v>Sum Sq.</v>
          </cell>
          <cell r="C27" t="str">
            <v>D.F.</v>
          </cell>
          <cell r="D27" t="str">
            <v>Mean Sq.</v>
          </cell>
          <cell r="E27" t="str">
            <v>F</v>
          </cell>
          <cell r="F27" t="str">
            <v>Prob.</v>
          </cell>
        </row>
        <row r="28">
          <cell r="A28" t="str">
            <v>Regression</v>
          </cell>
          <cell r="B28">
            <v>4.440833333333796</v>
          </cell>
          <cell r="C28">
            <v>1</v>
          </cell>
          <cell r="D28">
            <v>4.440833333333796</v>
          </cell>
          <cell r="E28">
            <v>10.401738976135034</v>
          </cell>
          <cell r="F28">
            <v>0.0038939431395507568</v>
          </cell>
        </row>
        <row r="29">
          <cell r="A29" t="str">
            <v>Residual</v>
          </cell>
          <cell r="B29">
            <v>9.392499999999538</v>
          </cell>
          <cell r="C29">
            <v>22</v>
          </cell>
          <cell r="D29">
            <v>0.4269318181817972</v>
          </cell>
        </row>
        <row r="30">
          <cell r="A30" t="str">
            <v>Total</v>
          </cell>
          <cell r="B30">
            <v>13.833333333333334</v>
          </cell>
          <cell r="C30">
            <v>23</v>
          </cell>
        </row>
        <row r="32">
          <cell r="A32" t="str">
            <v>Regression Coefficients</v>
          </cell>
        </row>
        <row r="33">
          <cell r="A33" t="str">
            <v>Source</v>
          </cell>
          <cell r="B33" t="str">
            <v>Coefficient</v>
          </cell>
          <cell r="C33" t="str">
            <v>Std Error</v>
          </cell>
          <cell r="D33" t="str">
            <v>Std Beta</v>
          </cell>
          <cell r="E33" t="str">
            <v>-95% C.I.</v>
          </cell>
          <cell r="F33" t="str">
            <v>+95% C.I.</v>
          </cell>
          <cell r="G33" t="str">
            <v>t</v>
          </cell>
          <cell r="H33" t="str">
            <v>Prob.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workbookViewId="0" topLeftCell="A1">
      <selection activeCell="E1" sqref="E1"/>
    </sheetView>
  </sheetViews>
  <sheetFormatPr defaultColWidth="9.140625" defaultRowHeight="12.75"/>
  <cols>
    <col min="1" max="1" width="15.8515625" style="0" customWidth="1"/>
    <col min="2" max="2" width="17.7109375" style="0" customWidth="1"/>
  </cols>
  <sheetData>
    <row r="1" spans="1:2" ht="33" customHeight="1">
      <c r="A1" s="1"/>
      <c r="B1" s="1"/>
    </row>
    <row r="2" spans="1:2" ht="15.75" customHeight="1" thickBot="1">
      <c r="A2" s="2"/>
      <c r="B2" s="2"/>
    </row>
    <row r="3" spans="1:2" ht="12.75">
      <c r="A3" s="3"/>
      <c r="B3" s="3"/>
    </row>
    <row r="4" spans="1:2" ht="12.75">
      <c r="A4" s="3"/>
      <c r="B4" s="3"/>
    </row>
    <row r="5" spans="1:2" ht="12.75">
      <c r="A5" s="3"/>
      <c r="B5" s="3"/>
    </row>
    <row r="6" spans="1:2" ht="12.75">
      <c r="A6" s="3"/>
      <c r="B6" s="3"/>
    </row>
    <row r="7" spans="1:2" ht="12.75">
      <c r="A7" s="3"/>
      <c r="B7" s="3"/>
    </row>
    <row r="8" spans="1:2" ht="12.75">
      <c r="A8" s="3"/>
      <c r="B8" s="3"/>
    </row>
    <row r="9" spans="1:2" ht="12.75">
      <c r="A9" s="3"/>
      <c r="B9" s="3"/>
    </row>
    <row r="10" spans="1:2" ht="12.75">
      <c r="A10" s="3"/>
      <c r="B10" s="3"/>
    </row>
    <row r="11" spans="1:2" ht="12.75">
      <c r="A11" s="3"/>
      <c r="B11" s="3"/>
    </row>
    <row r="12" spans="1:2" ht="12.75">
      <c r="A12" s="3"/>
      <c r="B12" s="3"/>
    </row>
    <row r="13" spans="1:2" ht="12.75">
      <c r="A13" s="3"/>
      <c r="B13" s="3"/>
    </row>
    <row r="14" spans="1:2" ht="12.75">
      <c r="A14" s="3"/>
      <c r="B14" s="3"/>
    </row>
    <row r="15" spans="1:2" ht="12.75">
      <c r="A15" s="3"/>
      <c r="B15" s="3"/>
    </row>
    <row r="16" spans="1:2" ht="12.75">
      <c r="A16" s="3"/>
      <c r="B16" s="3"/>
    </row>
    <row r="17" spans="1:2" ht="12.75">
      <c r="A17" s="3"/>
      <c r="B17" s="3"/>
    </row>
    <row r="18" spans="1:2" ht="12.75">
      <c r="A18" s="3"/>
      <c r="B18" s="3"/>
    </row>
    <row r="19" spans="1:2" ht="12.75">
      <c r="A19" s="3"/>
      <c r="B19" s="3"/>
    </row>
    <row r="20" spans="1:2" ht="12.75">
      <c r="A20" s="3"/>
      <c r="B20" s="3"/>
    </row>
    <row r="21" spans="1:2" ht="12.75">
      <c r="A21" s="3"/>
      <c r="B21" s="3"/>
    </row>
    <row r="22" spans="1:2" ht="12.75">
      <c r="A22" s="3"/>
      <c r="B22" s="3"/>
    </row>
    <row r="23" spans="1:2" ht="12.75">
      <c r="A23" s="3"/>
      <c r="B23" s="3"/>
    </row>
    <row r="24" spans="1:2" ht="12.75">
      <c r="A24" s="3"/>
      <c r="B24" s="3"/>
    </row>
    <row r="25" spans="1:2" ht="12.75">
      <c r="A25" s="3"/>
      <c r="B25" s="3"/>
    </row>
    <row r="26" spans="1:2" ht="12.75">
      <c r="A26" s="3"/>
      <c r="B26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4"/>
  <sheetViews>
    <sheetView workbookViewId="0" topLeftCell="A1">
      <selection activeCell="H14" sqref="H14"/>
    </sheetView>
  </sheetViews>
  <sheetFormatPr defaultColWidth="9.140625" defaultRowHeight="12.75"/>
  <cols>
    <col min="3" max="3" width="11.28125" style="0" customWidth="1"/>
    <col min="4" max="4" width="21.8515625" style="0" customWidth="1"/>
    <col min="5" max="5" width="18.57421875" style="0" customWidth="1"/>
    <col min="6" max="7" width="12.57421875" style="0" customWidth="1"/>
    <col min="8" max="8" width="22.57421875" style="0" customWidth="1"/>
  </cols>
  <sheetData>
    <row r="3" spans="1:8" ht="12.75">
      <c r="A3" t="s">
        <v>48</v>
      </c>
      <c r="B3" t="s">
        <v>37</v>
      </c>
      <c r="C3" t="s">
        <v>38</v>
      </c>
      <c r="D3" t="s">
        <v>39</v>
      </c>
      <c r="E3" t="s">
        <v>36</v>
      </c>
      <c r="F3" t="s">
        <v>54</v>
      </c>
      <c r="G3" t="s">
        <v>55</v>
      </c>
      <c r="H3" t="s">
        <v>56</v>
      </c>
    </row>
    <row r="4" ht="13.5" thickBot="1"/>
    <row r="5" spans="1:8" ht="16.5" thickBot="1">
      <c r="A5" t="s">
        <v>40</v>
      </c>
      <c r="B5">
        <v>350000</v>
      </c>
      <c r="C5">
        <v>13000</v>
      </c>
      <c r="D5" s="22">
        <f>B5*1000*C5/0.45</f>
        <v>10111111111111.111</v>
      </c>
      <c r="E5" s="18" t="s">
        <v>49</v>
      </c>
      <c r="F5" s="20">
        <v>550000</v>
      </c>
      <c r="G5" s="20">
        <v>10500</v>
      </c>
      <c r="H5" s="22">
        <f>G5*F5*1000</f>
        <v>5775000000000</v>
      </c>
    </row>
    <row r="6" spans="1:8" ht="16.5" thickBot="1">
      <c r="A6" t="s">
        <v>41</v>
      </c>
      <c r="B6">
        <v>300000</v>
      </c>
      <c r="C6">
        <v>13330</v>
      </c>
      <c r="D6" s="22">
        <f aca="true" t="shared" si="0" ref="D6:D11">B6*1000*C6/0.45</f>
        <v>8886666666666.666</v>
      </c>
      <c r="E6" s="19" t="s">
        <v>50</v>
      </c>
      <c r="F6" s="21">
        <v>500000</v>
      </c>
      <c r="G6" s="21">
        <v>10200</v>
      </c>
      <c r="H6" s="22">
        <f>G6*F6*1000</f>
        <v>5100000000000</v>
      </c>
    </row>
    <row r="7" spans="1:8" ht="16.5" thickBot="1">
      <c r="A7" t="s">
        <v>42</v>
      </c>
      <c r="B7">
        <v>275000</v>
      </c>
      <c r="C7">
        <v>12600</v>
      </c>
      <c r="D7" s="22">
        <f t="shared" si="0"/>
        <v>7700000000000</v>
      </c>
      <c r="E7" s="19" t="s">
        <v>51</v>
      </c>
      <c r="F7" s="21">
        <v>650000</v>
      </c>
      <c r="G7" s="21">
        <v>10100</v>
      </c>
      <c r="H7" s="22">
        <f>G7*F7*1000</f>
        <v>6565000000000</v>
      </c>
    </row>
    <row r="8" spans="1:8" ht="32.25" thickBot="1">
      <c r="A8" s="18" t="s">
        <v>43</v>
      </c>
      <c r="B8" s="20">
        <v>200000</v>
      </c>
      <c r="C8" s="20">
        <v>12250</v>
      </c>
      <c r="D8" s="22">
        <f t="shared" si="0"/>
        <v>5444444444444.444</v>
      </c>
      <c r="E8" s="19" t="s">
        <v>52</v>
      </c>
      <c r="F8" s="21">
        <v>750000</v>
      </c>
      <c r="G8" s="21">
        <v>10000</v>
      </c>
      <c r="H8" s="22">
        <f>G8*F8*1000</f>
        <v>7500000000000</v>
      </c>
    </row>
    <row r="9" spans="1:8" ht="32.25" thickBot="1">
      <c r="A9" s="19" t="s">
        <v>44</v>
      </c>
      <c r="B9" s="21">
        <v>175000</v>
      </c>
      <c r="C9" s="21">
        <v>12000</v>
      </c>
      <c r="D9" s="22">
        <f t="shared" si="0"/>
        <v>4666666666666.667</v>
      </c>
      <c r="E9" s="19" t="s">
        <v>53</v>
      </c>
      <c r="F9" s="21">
        <v>1100000</v>
      </c>
      <c r="G9" s="21">
        <v>10000</v>
      </c>
      <c r="H9" s="22">
        <f>G9*F9*1000</f>
        <v>11000000000000</v>
      </c>
    </row>
    <row r="10" spans="1:5" ht="32.25" thickBot="1">
      <c r="A10" s="19" t="s">
        <v>45</v>
      </c>
      <c r="B10" s="21">
        <v>200000</v>
      </c>
      <c r="C10" s="21">
        <v>12000</v>
      </c>
      <c r="D10" s="22">
        <f t="shared" si="0"/>
        <v>5333333333333.333</v>
      </c>
      <c r="E10" s="22"/>
    </row>
    <row r="11" spans="1:5" ht="16.5" thickBot="1">
      <c r="A11" s="19" t="s">
        <v>46</v>
      </c>
      <c r="B11" s="21">
        <v>180000</v>
      </c>
      <c r="C11" s="21">
        <v>11300</v>
      </c>
      <c r="D11" s="22">
        <f t="shared" si="0"/>
        <v>4520000000000</v>
      </c>
      <c r="E11" s="22"/>
    </row>
    <row r="12" spans="4:8" ht="12.75">
      <c r="D12" s="22">
        <f>SUM(D5:D11)</f>
        <v>46662222222222.23</v>
      </c>
      <c r="E12" s="22"/>
      <c r="H12" s="22">
        <f>SUM(H5:H9)</f>
        <v>35940000000000</v>
      </c>
    </row>
    <row r="13" ht="12.75">
      <c r="D13" t="s">
        <v>47</v>
      </c>
    </row>
    <row r="14" ht="12.75">
      <c r="H14" s="22">
        <f>D12-H12</f>
        <v>10722222222222.227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A1" sqref="A1:IV16384"/>
    </sheetView>
  </sheetViews>
  <sheetFormatPr defaultColWidth="9.140625" defaultRowHeight="12.75"/>
  <sheetData>
    <row r="1" spans="1:8" ht="12.75">
      <c r="A1" s="4" t="s">
        <v>2</v>
      </c>
      <c r="B1" s="4"/>
      <c r="C1" s="4"/>
      <c r="D1" s="4"/>
      <c r="E1" s="4"/>
      <c r="F1" s="4"/>
      <c r="G1" s="4"/>
      <c r="H1" s="4"/>
    </row>
    <row r="2" spans="1:8" ht="12.75">
      <c r="A2" s="4" t="s">
        <v>3</v>
      </c>
      <c r="B2" s="4"/>
      <c r="C2" s="4"/>
      <c r="D2" s="4"/>
      <c r="E2" s="4"/>
      <c r="F2" s="4"/>
      <c r="G2" s="4"/>
      <c r="H2" s="4"/>
    </row>
    <row r="3" spans="1:8" ht="12.75">
      <c r="A3" s="4" t="s">
        <v>4</v>
      </c>
      <c r="B3" s="4"/>
      <c r="C3" s="4"/>
      <c r="D3" s="4"/>
      <c r="E3" s="4"/>
      <c r="F3" s="4"/>
      <c r="G3" s="4"/>
      <c r="H3" s="4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3.5" thickBot="1">
      <c r="A5" s="6" t="s">
        <v>5</v>
      </c>
      <c r="B5" s="5"/>
      <c r="C5" s="5"/>
      <c r="D5" s="5"/>
      <c r="E5" s="5"/>
      <c r="F5" s="5"/>
      <c r="G5" s="5"/>
      <c r="H5" s="5"/>
    </row>
    <row r="6" spans="1:8" ht="12.75">
      <c r="A6" s="7" t="s">
        <v>6</v>
      </c>
      <c r="B6" s="7" t="s">
        <v>7</v>
      </c>
      <c r="C6" s="7" t="s">
        <v>8</v>
      </c>
      <c r="D6" s="7" t="s">
        <v>9</v>
      </c>
      <c r="E6" s="5"/>
      <c r="F6" s="5"/>
      <c r="G6" s="5"/>
      <c r="H6" s="5"/>
    </row>
    <row r="7" spans="1:8" ht="12.75">
      <c r="A7" s="8" t="s">
        <v>1</v>
      </c>
      <c r="B7" s="9">
        <v>0.4166666666666667</v>
      </c>
      <c r="C7" s="9">
        <v>0.7755316082290385</v>
      </c>
      <c r="D7" s="10">
        <v>24</v>
      </c>
      <c r="E7" s="5"/>
      <c r="F7" s="5"/>
      <c r="G7" s="5"/>
      <c r="H7" s="5"/>
    </row>
    <row r="8" spans="1:8" ht="13.5" thickBot="1">
      <c r="A8" s="11" t="s">
        <v>0</v>
      </c>
      <c r="B8" s="12">
        <v>70</v>
      </c>
      <c r="C8" s="12">
        <v>7.223151185146152</v>
      </c>
      <c r="D8" s="13">
        <v>24</v>
      </c>
      <c r="E8" s="5"/>
      <c r="F8" s="5"/>
      <c r="G8" s="5"/>
      <c r="H8" s="5"/>
    </row>
    <row r="9" spans="1:8" ht="12.75">
      <c r="A9" s="5"/>
      <c r="B9" s="5"/>
      <c r="C9" s="5"/>
      <c r="D9" s="5"/>
      <c r="E9" s="5"/>
      <c r="F9" s="5"/>
      <c r="G9" s="5"/>
      <c r="H9" s="5"/>
    </row>
    <row r="10" spans="1:8" ht="12.75">
      <c r="A10" s="5"/>
      <c r="B10" s="5"/>
      <c r="C10" s="5"/>
      <c r="D10" s="5"/>
      <c r="E10" s="5"/>
      <c r="F10" s="5"/>
      <c r="G10" s="5"/>
      <c r="H10" s="5"/>
    </row>
    <row r="11" spans="1:8" ht="13.5" thickBot="1">
      <c r="A11" s="6" t="s">
        <v>10</v>
      </c>
      <c r="B11" s="5"/>
      <c r="C11" s="5"/>
      <c r="D11" s="5"/>
      <c r="E11" s="5"/>
      <c r="F11" s="5"/>
      <c r="G11" s="5"/>
      <c r="H11" s="5"/>
    </row>
    <row r="12" spans="1:8" ht="12.75">
      <c r="A12" s="7"/>
      <c r="B12" s="7" t="s">
        <v>1</v>
      </c>
      <c r="C12" s="7" t="s">
        <v>0</v>
      </c>
      <c r="D12" s="5"/>
      <c r="E12" s="5"/>
      <c r="F12" s="5"/>
      <c r="G12" s="5"/>
      <c r="H12" s="5"/>
    </row>
    <row r="13" spans="1:8" ht="12.75">
      <c r="A13" s="8" t="s">
        <v>1</v>
      </c>
      <c r="B13" s="9">
        <v>1</v>
      </c>
      <c r="C13" s="9">
        <v>-0.566589883765623</v>
      </c>
      <c r="D13" s="5"/>
      <c r="E13" s="5"/>
      <c r="F13" s="5"/>
      <c r="G13" s="5"/>
      <c r="H13" s="5"/>
    </row>
    <row r="14" spans="1:8" ht="13.5" thickBot="1">
      <c r="A14" s="11" t="s">
        <v>0</v>
      </c>
      <c r="B14" s="12">
        <v>-0.566589883765623</v>
      </c>
      <c r="C14" s="12">
        <v>1</v>
      </c>
      <c r="D14" s="5"/>
      <c r="E14" s="5"/>
      <c r="F14" s="5"/>
      <c r="G14" s="5"/>
      <c r="H14" s="5"/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3.5" thickBot="1">
      <c r="A16" s="6" t="s">
        <v>11</v>
      </c>
      <c r="B16" s="5"/>
      <c r="C16" s="5"/>
      <c r="D16" s="5"/>
      <c r="E16" s="5"/>
      <c r="F16" s="5"/>
      <c r="G16" s="5"/>
      <c r="H16" s="5"/>
    </row>
    <row r="17" spans="1:8" ht="12.75">
      <c r="A17" s="7"/>
      <c r="B17" s="7" t="s">
        <v>1</v>
      </c>
      <c r="C17" s="7" t="s">
        <v>0</v>
      </c>
      <c r="D17" s="5"/>
      <c r="E17" s="5"/>
      <c r="F17" s="5"/>
      <c r="G17" s="5"/>
      <c r="H17" s="5"/>
    </row>
    <row r="18" spans="1:8" ht="12.75">
      <c r="A18" s="8" t="s">
        <v>1</v>
      </c>
      <c r="B18" s="9" t="s">
        <v>12</v>
      </c>
      <c r="C18" s="9">
        <v>0.003893943145891891</v>
      </c>
      <c r="D18" s="5"/>
      <c r="E18" s="5"/>
      <c r="F18" s="5"/>
      <c r="G18" s="5"/>
      <c r="H18" s="5"/>
    </row>
    <row r="19" spans="1:8" ht="13.5" thickBot="1">
      <c r="A19" s="11" t="s">
        <v>0</v>
      </c>
      <c r="B19" s="12">
        <v>0.003893943145891891</v>
      </c>
      <c r="C19" s="12" t="s">
        <v>12</v>
      </c>
      <c r="D19" s="5"/>
      <c r="E19" s="5"/>
      <c r="F19" s="5"/>
      <c r="G19" s="5"/>
      <c r="H19" s="5"/>
    </row>
    <row r="20" spans="1:8" ht="12.75">
      <c r="A20" s="5"/>
      <c r="B20" s="5"/>
      <c r="C20" s="5"/>
      <c r="D20" s="5"/>
      <c r="E20" s="5"/>
      <c r="F20" s="5"/>
      <c r="G20" s="5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3.5" thickBot="1">
      <c r="A22" s="6" t="s">
        <v>13</v>
      </c>
      <c r="B22" s="5"/>
      <c r="C22" s="5"/>
      <c r="D22" s="5"/>
      <c r="E22" s="5"/>
      <c r="F22" s="5"/>
      <c r="G22" s="5"/>
      <c r="H22" s="5"/>
    </row>
    <row r="23" spans="1:8" ht="14.25">
      <c r="A23" s="7" t="s">
        <v>14</v>
      </c>
      <c r="B23" s="7" t="s">
        <v>15</v>
      </c>
      <c r="C23" s="7" t="s">
        <v>16</v>
      </c>
      <c r="D23" s="7" t="s">
        <v>17</v>
      </c>
      <c r="E23" s="5"/>
      <c r="F23" s="5"/>
      <c r="G23" s="5"/>
      <c r="H23" s="5"/>
    </row>
    <row r="24" spans="1:8" ht="13.5" thickBot="1">
      <c r="A24" s="14">
        <v>0.32102409638557555</v>
      </c>
      <c r="B24" s="14">
        <v>0.5665898837656524</v>
      </c>
      <c r="C24" s="14">
        <v>0.2901615553121926</v>
      </c>
      <c r="D24" s="14">
        <v>0.6534001975679202</v>
      </c>
      <c r="E24" s="5"/>
      <c r="F24" s="5"/>
      <c r="G24" s="5"/>
      <c r="H24" s="5"/>
    </row>
    <row r="25" spans="1:8" ht="12.75">
      <c r="A25" s="5"/>
      <c r="B25" s="5"/>
      <c r="C25" s="5"/>
      <c r="D25" s="5"/>
      <c r="E25" s="5"/>
      <c r="F25" s="5"/>
      <c r="G25" s="5"/>
      <c r="H25" s="5"/>
    </row>
    <row r="26" spans="1:8" ht="13.5" thickBot="1">
      <c r="A26" s="6" t="s">
        <v>18</v>
      </c>
      <c r="B26" s="5"/>
      <c r="C26" s="5"/>
      <c r="D26" s="5"/>
      <c r="E26" s="5"/>
      <c r="F26" s="5"/>
      <c r="G26" s="5"/>
      <c r="H26" s="5"/>
    </row>
    <row r="27" spans="1:8" ht="12.75">
      <c r="A27" s="7" t="s">
        <v>19</v>
      </c>
      <c r="B27" s="7" t="s">
        <v>20</v>
      </c>
      <c r="C27" s="7" t="s">
        <v>21</v>
      </c>
      <c r="D27" s="7" t="s">
        <v>22</v>
      </c>
      <c r="E27" s="7" t="s">
        <v>23</v>
      </c>
      <c r="F27" s="7" t="s">
        <v>24</v>
      </c>
      <c r="G27" s="5"/>
      <c r="H27" s="5"/>
    </row>
    <row r="28" spans="1:8" ht="12.75">
      <c r="A28" s="8" t="s">
        <v>25</v>
      </c>
      <c r="B28" s="9">
        <v>4.440833333333796</v>
      </c>
      <c r="C28" s="10">
        <v>1</v>
      </c>
      <c r="D28" s="9">
        <v>4.440833333333796</v>
      </c>
      <c r="E28" s="9">
        <v>10.401738976135034</v>
      </c>
      <c r="F28" s="9">
        <v>0.0038939431395507568</v>
      </c>
      <c r="G28" s="5"/>
      <c r="H28" s="5"/>
    </row>
    <row r="29" spans="1:8" ht="12.75">
      <c r="A29" s="15" t="s">
        <v>26</v>
      </c>
      <c r="B29" s="16">
        <v>9.392499999999538</v>
      </c>
      <c r="C29" s="17">
        <v>22</v>
      </c>
      <c r="D29" s="16">
        <v>0.4269318181817972</v>
      </c>
      <c r="E29" s="16"/>
      <c r="F29" s="16"/>
      <c r="G29" s="5"/>
      <c r="H29" s="5"/>
    </row>
    <row r="30" spans="1:8" ht="13.5" thickBot="1">
      <c r="A30" s="11" t="s">
        <v>27</v>
      </c>
      <c r="B30" s="12">
        <v>13.833333333333334</v>
      </c>
      <c r="C30" s="13">
        <v>23</v>
      </c>
      <c r="D30" s="12"/>
      <c r="E30" s="12"/>
      <c r="F30" s="12"/>
      <c r="G30" s="5"/>
      <c r="H30" s="5"/>
    </row>
    <row r="31" spans="1:8" ht="12.75">
      <c r="A31" s="5"/>
      <c r="B31" s="5"/>
      <c r="C31" s="5"/>
      <c r="D31" s="5"/>
      <c r="E31" s="5"/>
      <c r="F31" s="5"/>
      <c r="G31" s="5"/>
      <c r="H31" s="5"/>
    </row>
    <row r="32" spans="1:8" ht="13.5" thickBot="1">
      <c r="A32" s="6" t="s">
        <v>28</v>
      </c>
      <c r="B32" s="5"/>
      <c r="C32" s="5"/>
      <c r="D32" s="5"/>
      <c r="E32" s="5"/>
      <c r="F32" s="5"/>
      <c r="G32" s="5"/>
      <c r="H32" s="5"/>
    </row>
    <row r="33" spans="1:8" ht="12.75">
      <c r="A33" s="7" t="s">
        <v>19</v>
      </c>
      <c r="B33" s="7" t="s">
        <v>29</v>
      </c>
      <c r="C33" s="7" t="s">
        <v>30</v>
      </c>
      <c r="D33" s="7" t="s">
        <v>31</v>
      </c>
      <c r="E33" s="7" t="s">
        <v>32</v>
      </c>
      <c r="F33" s="7" t="s">
        <v>33</v>
      </c>
      <c r="G33" s="7" t="s">
        <v>34</v>
      </c>
      <c r="H33" s="7" t="s">
        <v>24</v>
      </c>
    </row>
    <row r="34" spans="1:8" ht="12.75">
      <c r="A34" s="8" t="s">
        <v>35</v>
      </c>
      <c r="B34" s="9">
        <v>4.674999999999971</v>
      </c>
      <c r="C34" s="9">
        <v>1.3270620746596267</v>
      </c>
      <c r="D34" s="9"/>
      <c r="E34" s="9">
        <v>1.9228417166509577</v>
      </c>
      <c r="F34" s="9">
        <v>7.4271582833489855</v>
      </c>
      <c r="G34" s="9">
        <v>3.5228193837119828</v>
      </c>
      <c r="H34" s="9">
        <v>0.0019162111491053313</v>
      </c>
    </row>
    <row r="35" spans="1:8" ht="13.5" thickBot="1">
      <c r="A35" s="11" t="s">
        <v>0</v>
      </c>
      <c r="B35" s="12">
        <v>-0.060833333333333336</v>
      </c>
      <c r="C35" s="12">
        <v>0.018862038997719672</v>
      </c>
      <c r="D35" s="12">
        <v>-0.566589883765623</v>
      </c>
      <c r="E35" s="12">
        <v>-0.09995080783560246</v>
      </c>
      <c r="F35" s="12">
        <v>-0.021715858831064208</v>
      </c>
      <c r="G35" s="12">
        <v>-3.225172704853796</v>
      </c>
      <c r="H35" s="12">
        <v>0.003893943139552299</v>
      </c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2.75">
      <c r="A37" s="4"/>
      <c r="B37" s="4"/>
      <c r="C37" s="4"/>
      <c r="D37" s="4"/>
      <c r="E37" s="4"/>
      <c r="F37" s="4"/>
      <c r="G37" s="4"/>
      <c r="H37" s="4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3"/>
  <sheetViews>
    <sheetView workbookViewId="0" topLeftCell="C28">
      <selection activeCell="G32" sqref="G32"/>
    </sheetView>
  </sheetViews>
  <sheetFormatPr defaultColWidth="9.140625" defaultRowHeight="12.75"/>
  <cols>
    <col min="1" max="1" width="18.8515625" style="0" customWidth="1"/>
    <col min="2" max="6" width="16.7109375" style="0" customWidth="1"/>
    <col min="7" max="7" width="15.00390625" style="0" customWidth="1"/>
    <col min="8" max="8" width="15.57421875" style="0" customWidth="1"/>
  </cols>
  <sheetData>
    <row r="2" spans="1:8" ht="31.5" customHeight="1">
      <c r="A2" t="s">
        <v>57</v>
      </c>
      <c r="B2" s="23">
        <v>1</v>
      </c>
      <c r="C2" s="23">
        <v>2</v>
      </c>
      <c r="D2" s="23">
        <v>3</v>
      </c>
      <c r="E2" s="23">
        <v>4</v>
      </c>
      <c r="F2" s="23">
        <v>5</v>
      </c>
      <c r="G2" s="23"/>
      <c r="H2" s="23"/>
    </row>
    <row r="3" ht="21.75" customHeight="1"/>
    <row r="4" spans="1:8" ht="21.75" customHeight="1">
      <c r="A4" s="23" t="s">
        <v>58</v>
      </c>
      <c r="B4">
        <v>70000</v>
      </c>
      <c r="C4">
        <v>50000</v>
      </c>
      <c r="D4">
        <v>70000</v>
      </c>
      <c r="E4">
        <v>70000</v>
      </c>
      <c r="F4">
        <v>90000</v>
      </c>
      <c r="G4">
        <f>SUM(B4:F4)</f>
        <v>350000</v>
      </c>
      <c r="H4">
        <v>350000</v>
      </c>
    </row>
    <row r="5" spans="1:8" ht="21.75" customHeight="1">
      <c r="A5" s="23" t="s">
        <v>59</v>
      </c>
      <c r="B5">
        <v>14000</v>
      </c>
      <c r="C5">
        <v>40000</v>
      </c>
      <c r="D5">
        <v>60000</v>
      </c>
      <c r="E5">
        <v>60000</v>
      </c>
      <c r="F5">
        <v>126000</v>
      </c>
      <c r="G5">
        <f aca="true" t="shared" si="0" ref="G5:G10">SUM(B5:F5)</f>
        <v>300000</v>
      </c>
      <c r="H5">
        <v>300000</v>
      </c>
    </row>
    <row r="6" spans="1:8" ht="21.75" customHeight="1" thickBot="1">
      <c r="A6" s="23" t="s">
        <v>60</v>
      </c>
      <c r="B6">
        <v>50000</v>
      </c>
      <c r="C6">
        <v>40000</v>
      </c>
      <c r="D6">
        <v>55000</v>
      </c>
      <c r="E6">
        <v>55000</v>
      </c>
      <c r="F6">
        <v>75000</v>
      </c>
      <c r="G6">
        <f t="shared" si="0"/>
        <v>275000</v>
      </c>
      <c r="H6">
        <v>275000</v>
      </c>
    </row>
    <row r="7" spans="1:8" ht="21.75" customHeight="1" thickBot="1">
      <c r="A7" s="23" t="s">
        <v>61</v>
      </c>
      <c r="B7">
        <v>10000</v>
      </c>
      <c r="C7">
        <v>10000</v>
      </c>
      <c r="D7">
        <v>10000</v>
      </c>
      <c r="E7">
        <v>20000</v>
      </c>
      <c r="F7">
        <v>25000</v>
      </c>
      <c r="G7">
        <f t="shared" si="0"/>
        <v>75000</v>
      </c>
      <c r="H7" s="20">
        <v>200000</v>
      </c>
    </row>
    <row r="8" spans="1:8" ht="21.75" customHeight="1" thickBot="1">
      <c r="A8" s="23" t="s">
        <v>62</v>
      </c>
      <c r="B8">
        <v>20000</v>
      </c>
      <c r="C8">
        <v>14000</v>
      </c>
      <c r="D8">
        <v>10000</v>
      </c>
      <c r="E8">
        <v>20000</v>
      </c>
      <c r="F8">
        <v>25000</v>
      </c>
      <c r="G8">
        <f t="shared" si="0"/>
        <v>89000</v>
      </c>
      <c r="H8" s="21">
        <v>175000</v>
      </c>
    </row>
    <row r="9" spans="1:8" ht="21.75" customHeight="1" thickBot="1">
      <c r="A9" s="23" t="s">
        <v>23</v>
      </c>
      <c r="B9">
        <v>20000</v>
      </c>
      <c r="C9">
        <v>15000</v>
      </c>
      <c r="D9">
        <v>10000</v>
      </c>
      <c r="E9">
        <v>20000</v>
      </c>
      <c r="F9">
        <v>25000</v>
      </c>
      <c r="G9">
        <f t="shared" si="0"/>
        <v>90000</v>
      </c>
      <c r="H9" s="21">
        <v>200000</v>
      </c>
    </row>
    <row r="10" spans="1:8" ht="21.75" customHeight="1" thickBot="1">
      <c r="A10" s="23" t="s">
        <v>63</v>
      </c>
      <c r="B10">
        <v>20000</v>
      </c>
      <c r="C10">
        <v>16000</v>
      </c>
      <c r="D10">
        <v>15000</v>
      </c>
      <c r="E10">
        <v>20000</v>
      </c>
      <c r="F10">
        <v>22000</v>
      </c>
      <c r="G10">
        <f t="shared" si="0"/>
        <v>93000</v>
      </c>
      <c r="H10" s="21">
        <v>180000</v>
      </c>
    </row>
    <row r="11" spans="1:6" ht="21.75" customHeight="1" thickBot="1">
      <c r="A11" s="23"/>
      <c r="B11">
        <f>B4*B37+B5*B38+B6*B39+B7*B40+B8*B41+B9*B42+B10*B43</f>
        <v>540766.1375661375</v>
      </c>
      <c r="C11">
        <f>C4*C37+C5*C38+C6*C39+C7*C40+C8*C41+C9*C42+C10*C43</f>
        <v>509477.1241830066</v>
      </c>
      <c r="D11">
        <f>D4*D37+D5*D38+D6*D39+D7*D40+D8*D41+D9*D42+D10*D43</f>
        <v>645720.5720572056</v>
      </c>
      <c r="E11">
        <f>E4*E37+E5*E38+E6*E39+E7*E40+E8*E41+E9*E42+E10*E43</f>
        <v>745288.888888889</v>
      </c>
      <c r="F11">
        <f>F4*F37+F5*F38+F6*F39+F7*F40+F8*F41+F9*F42+F10*F43</f>
        <v>1099873.3333333333</v>
      </c>
    </row>
    <row r="12" spans="1:6" ht="21.75" customHeight="1" thickBot="1">
      <c r="A12" s="23"/>
      <c r="B12" s="20">
        <v>550000</v>
      </c>
      <c r="C12" s="21">
        <v>500000</v>
      </c>
      <c r="D12" s="21">
        <v>650000</v>
      </c>
      <c r="E12" s="21">
        <v>750000</v>
      </c>
      <c r="F12" s="21">
        <v>1100000</v>
      </c>
    </row>
    <row r="13" ht="21.75" customHeight="1"/>
    <row r="14" spans="1:6" ht="21.75" customHeight="1">
      <c r="A14" t="s">
        <v>57</v>
      </c>
      <c r="B14" s="23">
        <v>1</v>
      </c>
      <c r="C14" s="23">
        <v>2</v>
      </c>
      <c r="D14" s="23">
        <v>3</v>
      </c>
      <c r="E14" s="23">
        <v>4</v>
      </c>
      <c r="F14" s="23">
        <v>5</v>
      </c>
    </row>
    <row r="15" ht="24.75" customHeight="1"/>
    <row r="16" spans="1:6" ht="24.75" customHeight="1">
      <c r="A16" s="23" t="s">
        <v>58</v>
      </c>
      <c r="B16">
        <v>37</v>
      </c>
      <c r="C16">
        <v>37</v>
      </c>
      <c r="D16">
        <v>36.75</v>
      </c>
      <c r="E16">
        <v>32</v>
      </c>
      <c r="F16">
        <v>32.75</v>
      </c>
    </row>
    <row r="17" spans="1:6" ht="24.75" customHeight="1">
      <c r="A17" s="23" t="s">
        <v>59</v>
      </c>
      <c r="B17">
        <v>39.75</v>
      </c>
      <c r="C17">
        <v>39.75</v>
      </c>
      <c r="D17">
        <v>40.5</v>
      </c>
      <c r="E17">
        <v>35.75</v>
      </c>
      <c r="F17">
        <v>36.5</v>
      </c>
    </row>
    <row r="18" spans="1:6" ht="24.75" customHeight="1">
      <c r="A18" s="23" t="s">
        <v>60</v>
      </c>
      <c r="B18">
        <v>38</v>
      </c>
      <c r="C18">
        <v>38</v>
      </c>
      <c r="D18">
        <v>39.75</v>
      </c>
      <c r="E18">
        <v>34</v>
      </c>
      <c r="F18">
        <v>33.75</v>
      </c>
    </row>
    <row r="19" spans="1:6" ht="24.75" customHeight="1">
      <c r="A19" s="23" t="s">
        <v>61</v>
      </c>
      <c r="B19">
        <v>45.25</v>
      </c>
      <c r="C19">
        <v>45.25</v>
      </c>
      <c r="D19">
        <v>45.85</v>
      </c>
      <c r="E19">
        <v>42.25</v>
      </c>
      <c r="F19">
        <v>41.85</v>
      </c>
    </row>
    <row r="20" spans="1:6" ht="24.75" customHeight="1">
      <c r="A20" s="23" t="s">
        <v>62</v>
      </c>
      <c r="B20">
        <v>50</v>
      </c>
      <c r="C20">
        <v>50</v>
      </c>
      <c r="D20">
        <v>49.75</v>
      </c>
      <c r="E20">
        <v>45</v>
      </c>
      <c r="F20">
        <v>45.75</v>
      </c>
    </row>
    <row r="21" spans="1:6" ht="24.75" customHeight="1">
      <c r="A21" s="23" t="s">
        <v>23</v>
      </c>
      <c r="B21">
        <v>38.25</v>
      </c>
      <c r="C21">
        <v>38.25</v>
      </c>
      <c r="D21">
        <v>39</v>
      </c>
      <c r="E21">
        <v>37.25</v>
      </c>
      <c r="F21">
        <v>37</v>
      </c>
    </row>
    <row r="22" spans="1:6" ht="24.75" customHeight="1">
      <c r="A22" s="23" t="s">
        <v>63</v>
      </c>
      <c r="B22">
        <v>46</v>
      </c>
      <c r="C22">
        <v>46</v>
      </c>
      <c r="D22">
        <v>45.6</v>
      </c>
      <c r="E22">
        <v>42</v>
      </c>
      <c r="F22">
        <v>43.6</v>
      </c>
    </row>
    <row r="23" ht="15.75" customHeight="1"/>
    <row r="24" spans="1:6" ht="15.75" customHeight="1">
      <c r="A24" t="s">
        <v>57</v>
      </c>
      <c r="B24" s="23">
        <v>1</v>
      </c>
      <c r="C24" s="23">
        <v>2</v>
      </c>
      <c r="D24" s="23">
        <v>3</v>
      </c>
      <c r="E24" s="23">
        <v>4</v>
      </c>
      <c r="F24" s="23">
        <v>5</v>
      </c>
    </row>
    <row r="25" ht="15.75" customHeight="1"/>
    <row r="26" spans="1:6" ht="24.75" customHeight="1">
      <c r="A26" s="23" t="s">
        <v>58</v>
      </c>
      <c r="B26">
        <f>B4*B16</f>
        <v>2590000</v>
      </c>
      <c r="C26">
        <f>C4*C16</f>
        <v>1850000</v>
      </c>
      <c r="D26">
        <f aca="true" t="shared" si="1" ref="D26:F32">D4*D16</f>
        <v>2572500</v>
      </c>
      <c r="E26">
        <f t="shared" si="1"/>
        <v>2240000</v>
      </c>
      <c r="F26">
        <f t="shared" si="1"/>
        <v>2947500</v>
      </c>
    </row>
    <row r="27" spans="1:6" ht="24.75" customHeight="1">
      <c r="A27" s="23" t="s">
        <v>59</v>
      </c>
      <c r="B27">
        <f aca="true" t="shared" si="2" ref="B27:C32">B5*B17</f>
        <v>556500</v>
      </c>
      <c r="C27">
        <f t="shared" si="2"/>
        <v>1590000</v>
      </c>
      <c r="D27">
        <f t="shared" si="1"/>
        <v>2430000</v>
      </c>
      <c r="E27">
        <f t="shared" si="1"/>
        <v>2145000</v>
      </c>
      <c r="F27">
        <f t="shared" si="1"/>
        <v>4599000</v>
      </c>
    </row>
    <row r="28" spans="1:6" ht="24.75" customHeight="1">
      <c r="A28" s="23" t="s">
        <v>60</v>
      </c>
      <c r="B28">
        <f t="shared" si="2"/>
        <v>1900000</v>
      </c>
      <c r="C28">
        <f t="shared" si="2"/>
        <v>1520000</v>
      </c>
      <c r="D28">
        <f t="shared" si="1"/>
        <v>2186250</v>
      </c>
      <c r="E28">
        <f t="shared" si="1"/>
        <v>1870000</v>
      </c>
      <c r="F28">
        <f t="shared" si="1"/>
        <v>2531250</v>
      </c>
    </row>
    <row r="29" spans="1:6" ht="24.75" customHeight="1">
      <c r="A29" s="23" t="s">
        <v>61</v>
      </c>
      <c r="B29">
        <f t="shared" si="2"/>
        <v>452500</v>
      </c>
      <c r="C29">
        <f t="shared" si="2"/>
        <v>452500</v>
      </c>
      <c r="D29">
        <f t="shared" si="1"/>
        <v>458500</v>
      </c>
      <c r="E29">
        <f t="shared" si="1"/>
        <v>845000</v>
      </c>
      <c r="F29">
        <f t="shared" si="1"/>
        <v>1046250</v>
      </c>
    </row>
    <row r="30" spans="1:6" ht="24.75" customHeight="1">
      <c r="A30" s="23" t="s">
        <v>62</v>
      </c>
      <c r="B30">
        <f t="shared" si="2"/>
        <v>1000000</v>
      </c>
      <c r="C30">
        <f t="shared" si="2"/>
        <v>700000</v>
      </c>
      <c r="D30">
        <f t="shared" si="1"/>
        <v>497500</v>
      </c>
      <c r="E30">
        <f t="shared" si="1"/>
        <v>900000</v>
      </c>
      <c r="F30">
        <f t="shared" si="1"/>
        <v>1143750</v>
      </c>
    </row>
    <row r="31" spans="1:6" ht="24.75" customHeight="1">
      <c r="A31" s="23" t="s">
        <v>23</v>
      </c>
      <c r="B31">
        <f t="shared" si="2"/>
        <v>765000</v>
      </c>
      <c r="C31">
        <f t="shared" si="2"/>
        <v>573750</v>
      </c>
      <c r="D31">
        <f t="shared" si="1"/>
        <v>390000</v>
      </c>
      <c r="E31">
        <f t="shared" si="1"/>
        <v>745000</v>
      </c>
      <c r="F31">
        <f t="shared" si="1"/>
        <v>925000</v>
      </c>
    </row>
    <row r="32" spans="1:7" ht="24.75" customHeight="1">
      <c r="A32" s="23" t="s">
        <v>63</v>
      </c>
      <c r="B32">
        <f t="shared" si="2"/>
        <v>920000</v>
      </c>
      <c r="C32">
        <f t="shared" si="2"/>
        <v>736000</v>
      </c>
      <c r="D32">
        <f t="shared" si="1"/>
        <v>684000</v>
      </c>
      <c r="E32">
        <f t="shared" si="1"/>
        <v>840000</v>
      </c>
      <c r="F32">
        <f t="shared" si="1"/>
        <v>959200</v>
      </c>
      <c r="G32" s="24">
        <f>SUM(B26:F32)</f>
        <v>48561950</v>
      </c>
    </row>
    <row r="35" spans="1:6" ht="12.75">
      <c r="A35" t="s">
        <v>57</v>
      </c>
      <c r="B35" s="23">
        <v>1</v>
      </c>
      <c r="C35" s="23">
        <v>2</v>
      </c>
      <c r="D35" s="23">
        <v>3</v>
      </c>
      <c r="E35" s="23">
        <v>4</v>
      </c>
      <c r="F35" s="23">
        <v>5</v>
      </c>
    </row>
    <row r="37" spans="1:6" ht="12.75">
      <c r="A37" s="23" t="s">
        <v>58</v>
      </c>
      <c r="B37">
        <f>Sheet3!C5/(10500*0.45)</f>
        <v>2.751322751322751</v>
      </c>
      <c r="C37">
        <f>Sheet3!C5/(0.45*10200)</f>
        <v>2.832244008714597</v>
      </c>
      <c r="D37">
        <f>Sheet3!C5/(0.45*10100)</f>
        <v>2.8602860286028604</v>
      </c>
      <c r="E37">
        <f>Sheet3!C5/(0.45*10000)</f>
        <v>2.888888888888889</v>
      </c>
      <c r="F37">
        <f>Sheet3!C5/(0.45*10000)</f>
        <v>2.888888888888889</v>
      </c>
    </row>
    <row r="38" spans="1:6" ht="12.75">
      <c r="A38" s="23" t="s">
        <v>59</v>
      </c>
      <c r="B38">
        <f>Sheet3!C6/(10500*0.45)</f>
        <v>2.821164021164021</v>
      </c>
      <c r="C38">
        <f>Sheet3!C6/(0.45*10200)</f>
        <v>2.9041394335511983</v>
      </c>
      <c r="D38">
        <f>Sheet3!C6/(0.45*10100)</f>
        <v>2.932893289328933</v>
      </c>
      <c r="E38">
        <f>Sheet3!C6/(0.45*10000)</f>
        <v>2.962222222222222</v>
      </c>
      <c r="F38">
        <f>Sheet3!C6/(0.45*10000)</f>
        <v>2.962222222222222</v>
      </c>
    </row>
    <row r="39" spans="1:6" ht="12.75">
      <c r="A39" s="23" t="s">
        <v>60</v>
      </c>
      <c r="B39">
        <f>Sheet3!C7/(10500*0.45)</f>
        <v>2.6666666666666665</v>
      </c>
      <c r="C39">
        <f>Sheet3!C7/(0.45*10200)</f>
        <v>2.7450980392156863</v>
      </c>
      <c r="D39">
        <f>Sheet3!C7/(0.45*10100)</f>
        <v>2.772277227722772</v>
      </c>
      <c r="E39">
        <f>Sheet3!C7/(0.45*10000)</f>
        <v>2.8</v>
      </c>
      <c r="F39">
        <f>Sheet3!C7/(0.45*10000)</f>
        <v>2.8</v>
      </c>
    </row>
    <row r="40" spans="1:6" ht="12.75">
      <c r="A40" s="23" t="s">
        <v>61</v>
      </c>
      <c r="B40">
        <f>Sheet3!C8/(10500*0.45)</f>
        <v>2.5925925925925926</v>
      </c>
      <c r="C40">
        <f>Sheet3!C8/(0.45*10200)</f>
        <v>2.6688453159041394</v>
      </c>
      <c r="D40">
        <f>Sheet3!C8/(0.45*10100)</f>
        <v>2.6952695269526954</v>
      </c>
      <c r="E40">
        <f>Sheet3!C8/(0.45*10000)</f>
        <v>2.7222222222222223</v>
      </c>
      <c r="F40">
        <f>Sheet3!C8/(0.45*10000)</f>
        <v>2.7222222222222223</v>
      </c>
    </row>
    <row r="41" spans="1:6" ht="12.75">
      <c r="A41" s="23" t="s">
        <v>62</v>
      </c>
      <c r="B41">
        <f>Sheet3!C9/(10500*0.45)</f>
        <v>2.5396825396825395</v>
      </c>
      <c r="C41">
        <f>Sheet3!C9/(0.45*10200)</f>
        <v>2.6143790849673203</v>
      </c>
      <c r="D41">
        <f>Sheet3!C9/(0.45*10100)</f>
        <v>2.6402640264026402</v>
      </c>
      <c r="E41">
        <f>Sheet3!C9/(0.45*10000)</f>
        <v>2.6666666666666665</v>
      </c>
      <c r="F41">
        <f>Sheet3!C9/(0.45*10000)</f>
        <v>2.6666666666666665</v>
      </c>
    </row>
    <row r="42" spans="1:6" ht="12.75">
      <c r="A42" s="23" t="s">
        <v>23</v>
      </c>
      <c r="B42">
        <f>Sheet3!C10/(10500*0.45)</f>
        <v>2.5396825396825395</v>
      </c>
      <c r="C42">
        <f>Sheet3!C10/(0.45*10200)</f>
        <v>2.6143790849673203</v>
      </c>
      <c r="D42">
        <f>Sheet3!C10/(0.45*10100)</f>
        <v>2.6402640264026402</v>
      </c>
      <c r="E42">
        <f>Sheet3!C10/(0.45*10000)</f>
        <v>2.6666666666666665</v>
      </c>
      <c r="F42">
        <f>Sheet3!C10/(0.45*10000)</f>
        <v>2.6666666666666665</v>
      </c>
    </row>
    <row r="43" spans="1:6" ht="12.75">
      <c r="A43" s="23" t="s">
        <v>63</v>
      </c>
      <c r="B43">
        <f>Sheet3!C11/(10500*0.45)</f>
        <v>2.3915343915343916</v>
      </c>
      <c r="C43">
        <f>Sheet3!C11/(0.45*10200)</f>
        <v>2.4618736383442266</v>
      </c>
      <c r="D43">
        <f>Sheet3!C11/(0.45*10100)</f>
        <v>2.4862486248624864</v>
      </c>
      <c r="E43">
        <f>Sheet3!C11/(0.45*10000)</f>
        <v>2.511111111111111</v>
      </c>
      <c r="F43">
        <f>Sheet3!C11/(0.45*10000)</f>
        <v>2.511111111111111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2007-03-02T08:41:52Z</dcterms:created>
  <dcterms:modified xsi:type="dcterms:W3CDTF">2007-02-28T11:18:57Z</dcterms:modified>
  <cp:category/>
  <cp:version/>
  <cp:contentType/>
  <cp:contentStatus/>
</cp:coreProperties>
</file>