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Splash Soft Drinks part 2 (2)" sheetId="1" r:id="rId1"/>
    <sheet name="Splash Soft Drinks part 2" sheetId="2" r:id="rId2"/>
  </sheets>
  <definedNames>
    <definedName name="solver_adj" localSheetId="1" hidden="1">'Splash Soft Drinks part 2'!$B$20:$H$29</definedName>
    <definedName name="solver_adj" localSheetId="0" hidden="1">'Splash Soft Drinks part 2 (2)'!$B$19:$G$28</definedName>
    <definedName name="solver_cvg" localSheetId="1" hidden="1">0.00001</definedName>
    <definedName name="solver_cvg" localSheetId="0" hidden="1">0.00001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10000</definedName>
    <definedName name="solver_itr" localSheetId="0" hidden="1">10000</definedName>
    <definedName name="solver_lhs1" localSheetId="1" hidden="1">'Splash Soft Drinks part 2'!$H$20:$H$29</definedName>
    <definedName name="solver_lhs1" localSheetId="0" hidden="1">'Splash Soft Drinks part 2 (2)'!$B$29:$G$29</definedName>
    <definedName name="solver_lhs2" localSheetId="1" hidden="1">'Splash Soft Drinks part 2'!$I$20:$I$29</definedName>
    <definedName name="solver_lhs2" localSheetId="0" hidden="1">'Splash Soft Drinks part 2 (2)'!$H$19:$H$28</definedName>
    <definedName name="solver_lhs3" localSheetId="1" hidden="1">'Splash Soft Drinks part 2'!$B$30:$G$30</definedName>
    <definedName name="solver_lhs3" localSheetId="0" hidden="1">'Splash Soft Drinks part 2 (2)'!$B$29:$G$29</definedName>
    <definedName name="solver_lin" localSheetId="1" hidden="1">1</definedName>
    <definedName name="solver_lin" localSheetId="0" hidden="1">1</definedName>
    <definedName name="solver_neg" localSheetId="1" hidden="1">1</definedName>
    <definedName name="solver_neg" localSheetId="0" hidden="1">1</definedName>
    <definedName name="solver_num" localSheetId="1" hidden="1">3</definedName>
    <definedName name="solver_num" localSheetId="0" hidden="1">2</definedName>
    <definedName name="solver_nwt" localSheetId="1" hidden="1">1</definedName>
    <definedName name="solver_nwt" localSheetId="0" hidden="1">1</definedName>
    <definedName name="solver_opt" localSheetId="1" hidden="1">'Splash Soft Drinks part 2'!$N$13</definedName>
    <definedName name="solver_opt" localSheetId="0" hidden="1">'Splash Soft Drinks part 2 (2)'!$N$13</definedName>
    <definedName name="solver_pre" localSheetId="1" hidden="1">0.000001</definedName>
    <definedName name="solver_pre" localSheetId="0" hidden="1">0.000001</definedName>
    <definedName name="solver_rel1" localSheetId="1" hidden="1">5</definedName>
    <definedName name="solver_rel1" localSheetId="0" hidden="1">2</definedName>
    <definedName name="solver_rel2" localSheetId="1" hidden="1">1</definedName>
    <definedName name="solver_rel2" localSheetId="0" hidden="1">1</definedName>
    <definedName name="solver_rel3" localSheetId="1" hidden="1">2</definedName>
    <definedName name="solver_rel3" localSheetId="0" hidden="1">2</definedName>
    <definedName name="solver_rhs1" localSheetId="1" hidden="1">binary</definedName>
    <definedName name="solver_rhs1" localSheetId="0" hidden="1">'Splash Soft Drinks part 2 (2)'!$B$14:$G$14</definedName>
    <definedName name="solver_rhs2" localSheetId="1" hidden="1">'Splash Soft Drinks part 2'!$J$3:$J$12</definedName>
    <definedName name="solver_rhs2" localSheetId="0" hidden="1">'Splash Soft Drinks part 2 (2)'!$I$3:$I$12</definedName>
    <definedName name="solver_rhs3" localSheetId="1" hidden="1">'Splash Soft Drinks part 2'!$B$14:$G$14</definedName>
    <definedName name="solver_rhs3" localSheetId="0" hidden="1">'Splash Soft Drinks part 2 (2)'!$B$14:$G$14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0.0005</definedName>
    <definedName name="solver_tol" localSheetId="0" hidden="1">0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<sst xmlns="http://schemas.openxmlformats.org/spreadsheetml/2006/main" count="126" uniqueCount="30">
  <si>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</si>
  <si>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</si>
  <si>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</si>
  <si>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</si>
  <si>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</si>
  <si>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</si>
  <si>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</si>
  <si>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</si>
  <si>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</si>
  <si>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</si>
  <si>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Demand</t>
  </si>
  <si>
    <t>plants</t>
  </si>
  <si>
    <t>Fixed cost (in $)</t>
  </si>
  <si>
    <t>Capacity (in hectoliters)</t>
  </si>
  <si>
    <t>Production cost    ( $ per hectoliter)</t>
  </si>
  <si>
    <t>Unmet demand</t>
  </si>
  <si>
    <t>Amount shipped from each plant</t>
  </si>
  <si>
    <t>Total</t>
  </si>
  <si>
    <t>Total Production Costs</t>
  </si>
  <si>
    <t>Transportation Costs per mile</t>
  </si>
  <si>
    <t>Truck Capacity (in hectoliters)</t>
  </si>
  <si>
    <t>Number of trips from each plant to each market</t>
  </si>
  <si>
    <t>Total Cost</t>
  </si>
  <si>
    <t>distance to each market (in miles)</t>
  </si>
  <si>
    <t>Fixed cost used (in $)</t>
  </si>
  <si>
    <t>Totals</t>
  </si>
  <si>
    <t>Binary Component</t>
  </si>
  <si>
    <t xml:space="preserve">Total Transportation costs  </t>
  </si>
  <si>
    <t>Total Fixed cost (in $)</t>
  </si>
  <si>
    <t>Amount shipped from each plant (in hectoliters)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</si>
</sst>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"/>
    <numFmt numFmtId="173" formatCode="[$$-409]#,##0"/>
    <numFmt numFmtId="174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173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57">
      <alignment/>
      <protection/>
    </xf>
    <xf numFmtId="0" fontId="1" fillId="0" borderId="0" xfId="57" applyFont="1" applyAlignment="1">
      <alignment horizontal="center" wrapText="1"/>
      <protection/>
    </xf>
    <xf numFmtId="0" fontId="1" fillId="0" borderId="0" xfId="57" applyFont="1" applyAlignment="1">
      <alignment horizontal="center"/>
      <protection/>
    </xf>
    <xf numFmtId="0" fontId="0" fillId="33" borderId="0" xfId="57" applyFill="1" applyAlignment="1">
      <alignment horizontal="center"/>
      <protection/>
    </xf>
    <xf numFmtId="0" fontId="0" fillId="0" borderId="0" xfId="57" applyAlignment="1">
      <alignment horizontal="center"/>
      <protection/>
    </xf>
    <xf numFmtId="173" fontId="0" fillId="0" borderId="0" xfId="57" applyNumberForma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73" fontId="4" fillId="0" borderId="0" xfId="57" applyNumberFormat="1" applyFont="1" applyAlignment="1">
      <alignment vertical="center"/>
      <protection/>
    </xf>
    <xf numFmtId="0" fontId="0" fillId="0" borderId="0" xfId="57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173" fontId="4" fillId="0" borderId="0" xfId="57" applyNumberFormat="1" applyFont="1" applyAlignment="1">
      <alignment horizontal="center" vertical="center"/>
      <protection/>
    </xf>
    <xf numFmtId="0" fontId="0" fillId="0" borderId="0" xfId="57" applyFill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2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 wrapText="1"/>
      <protection/>
    </xf>
    <xf numFmtId="0" fontId="0" fillId="0" borderId="0" xfId="57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J6" sqref="J6"/>
    </sheetView>
  </sheetViews>
  <sheetFormatPr defaultColWidth="9.140625" defaultRowHeight="12.75"/>
  <cols>
    <col min="1" max="1" width="9.28125" style="17" customWidth="1"/>
    <col min="2" max="7" width="8.00390625" style="17" customWidth="1"/>
    <col min="8" max="9" width="9.8515625" style="17" customWidth="1"/>
    <col min="10" max="10" width="10.8515625" style="17" customWidth="1"/>
    <col min="11" max="11" width="11.00390625" style="17" customWidth="1"/>
    <col min="12" max="12" width="13.00390625" style="17" customWidth="1"/>
    <col min="13" max="13" width="12.28125" style="17" customWidth="1"/>
    <col min="14" max="14" width="11.140625" style="17" customWidth="1"/>
    <col min="15" max="15" width="14.7109375" style="17" customWidth="1"/>
    <col min="16" max="16" width="11.28125" style="17" customWidth="1"/>
    <col min="17" max="17" width="8.140625" style="17" customWidth="1"/>
    <col min="18" max="16384" width="9.140625" style="17" customWidth="1"/>
  </cols>
  <sheetData>
    <row r="1" spans="2:16" ht="31.5" customHeight="1">
      <c r="B1" s="18" t="s">
        <v>23</v>
      </c>
      <c r="C1" s="18"/>
      <c r="D1" s="18"/>
      <c r="E1" s="18"/>
      <c r="F1" s="18"/>
      <c r="G1" s="18"/>
      <c r="I1" s="18" t="s">
        <v>13</v>
      </c>
      <c r="J1" s="18" t="s">
        <v>12</v>
      </c>
      <c r="K1" s="18" t="s">
        <v>28</v>
      </c>
      <c r="L1" s="18" t="s">
        <v>14</v>
      </c>
      <c r="M1" s="18" t="s">
        <v>18</v>
      </c>
      <c r="N1" s="18" t="s">
        <v>27</v>
      </c>
      <c r="P1" s="18"/>
    </row>
    <row r="2" spans="1:16" ht="12.75" customHeight="1">
      <c r="A2" s="19" t="s">
        <v>11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I2" s="18"/>
      <c r="J2" s="18"/>
      <c r="K2" s="18"/>
      <c r="L2" s="18"/>
      <c r="M2" s="18"/>
      <c r="N2" s="18"/>
      <c r="P2" s="18"/>
    </row>
    <row r="3" spans="1:16" ht="12.75">
      <c r="A3" s="19" t="s">
        <v>0</v>
      </c>
      <c r="B3" s="20">
        <v>0</v>
      </c>
      <c r="C3" s="21">
        <v>76.1</v>
      </c>
      <c r="D3" s="21">
        <v>30.4</v>
      </c>
      <c r="E3" s="21">
        <v>139.4</v>
      </c>
      <c r="F3" s="21">
        <v>72.6</v>
      </c>
      <c r="G3" s="21">
        <v>11.7</v>
      </c>
      <c r="I3" s="21">
        <v>22000</v>
      </c>
      <c r="J3" s="21">
        <v>81400</v>
      </c>
      <c r="K3" s="17">
        <f>J3*H19/(H19+0.00000000001)</f>
        <v>0</v>
      </c>
      <c r="L3" s="21">
        <v>0.5</v>
      </c>
      <c r="M3" s="22">
        <f>K3+L3*H19</f>
        <v>0</v>
      </c>
      <c r="N3" s="22">
        <f>2*$J$17*SUMPRODUCT(B3:G3,L20:Q20)</f>
        <v>0</v>
      </c>
      <c r="P3" s="22"/>
    </row>
    <row r="4" spans="1:16" ht="12.75">
      <c r="A4" s="19" t="s">
        <v>1</v>
      </c>
      <c r="B4" s="21">
        <v>76.1</v>
      </c>
      <c r="C4" s="20">
        <v>0</v>
      </c>
      <c r="D4" s="21">
        <v>71</v>
      </c>
      <c r="E4" s="21">
        <v>77.2</v>
      </c>
      <c r="F4" s="21">
        <v>144.5</v>
      </c>
      <c r="G4" s="21">
        <v>83.7</v>
      </c>
      <c r="I4" s="21">
        <v>24000</v>
      </c>
      <c r="J4" s="21">
        <v>83800</v>
      </c>
      <c r="K4" s="17">
        <f>J4*H20/(H20+0.00000000001)</f>
        <v>83799.99999999994</v>
      </c>
      <c r="L4" s="21">
        <v>0.45</v>
      </c>
      <c r="M4" s="22">
        <f>K4+L4*H20</f>
        <v>90099.99999999994</v>
      </c>
      <c r="N4" s="22">
        <f>2*$J$17*SUMPRODUCT(B4:G4,L21:Q21)</f>
        <v>3733.9733333333334</v>
      </c>
      <c r="P4" s="22"/>
    </row>
    <row r="5" spans="1:16" ht="12.75">
      <c r="A5" s="19" t="s">
        <v>6</v>
      </c>
      <c r="B5" s="21">
        <v>20.8</v>
      </c>
      <c r="C5" s="21">
        <v>92.9</v>
      </c>
      <c r="D5" s="21">
        <v>47.2</v>
      </c>
      <c r="E5" s="21">
        <v>156.1</v>
      </c>
      <c r="F5" s="21">
        <v>47.5</v>
      </c>
      <c r="G5" s="21">
        <v>11.7</v>
      </c>
      <c r="I5" s="21">
        <v>28000</v>
      </c>
      <c r="J5" s="21">
        <v>88600</v>
      </c>
      <c r="K5" s="17">
        <f>J5*H21/(H21+0.00000000001)</f>
        <v>0</v>
      </c>
      <c r="L5" s="21">
        <v>0.42</v>
      </c>
      <c r="M5" s="22">
        <f>K5+L5*H21</f>
        <v>0</v>
      </c>
      <c r="N5" s="22">
        <f>2*$J$17*SUMPRODUCT(B5:G5,L22:Q22)</f>
        <v>0</v>
      </c>
      <c r="O5" s="17">
        <v>525329.9999999993</v>
      </c>
      <c r="P5" s="22">
        <v>2053.44</v>
      </c>
    </row>
    <row r="6" spans="1:16" ht="12.75" customHeight="1">
      <c r="A6" s="19" t="s">
        <v>7</v>
      </c>
      <c r="B6" s="21">
        <v>54.7</v>
      </c>
      <c r="C6" s="21">
        <v>113.3</v>
      </c>
      <c r="D6" s="21">
        <v>52.9</v>
      </c>
      <c r="E6" s="21">
        <v>187.2</v>
      </c>
      <c r="F6" s="21">
        <v>93</v>
      </c>
      <c r="G6" s="21">
        <v>45.2</v>
      </c>
      <c r="I6" s="21">
        <v>30000</v>
      </c>
      <c r="J6" s="21">
        <v>91000</v>
      </c>
      <c r="K6" s="17">
        <f>J6*H22/(H22+0.00000000001)</f>
        <v>0</v>
      </c>
      <c r="L6" s="21">
        <v>0.44</v>
      </c>
      <c r="M6" s="22">
        <f>K6+L6*H22</f>
        <v>0</v>
      </c>
      <c r="N6" s="22">
        <f>2*$J$17*SUMPRODUCT(B6:G6,L23:Q23)</f>
        <v>0</v>
      </c>
      <c r="P6" s="22">
        <v>527383.4399999992</v>
      </c>
    </row>
    <row r="7" spans="1:16" ht="12.75" customHeight="1">
      <c r="A7" s="19" t="s">
        <v>8</v>
      </c>
      <c r="B7" s="21">
        <v>13.5</v>
      </c>
      <c r="C7" s="21">
        <v>85.5</v>
      </c>
      <c r="D7" s="21">
        <v>28</v>
      </c>
      <c r="E7" s="21">
        <v>148.7</v>
      </c>
      <c r="F7" s="21">
        <v>67.3</v>
      </c>
      <c r="G7" s="21">
        <v>9.3</v>
      </c>
      <c r="I7" s="21">
        <v>20000</v>
      </c>
      <c r="J7" s="21">
        <v>79000</v>
      </c>
      <c r="K7" s="17">
        <f>J7*H23/(H23+0.00000000001)</f>
        <v>0</v>
      </c>
      <c r="L7" s="21">
        <v>0.56</v>
      </c>
      <c r="M7" s="22">
        <f>K7+L7*H23</f>
        <v>0</v>
      </c>
      <c r="N7" s="22">
        <f>2*$J$17*SUMPRODUCT(B7:G7,L24:Q24)</f>
        <v>0</v>
      </c>
      <c r="P7" s="22"/>
    </row>
    <row r="8" spans="1:16" ht="12.75">
      <c r="A8" s="19" t="s">
        <v>2</v>
      </c>
      <c r="B8" s="21">
        <v>30.4</v>
      </c>
      <c r="C8" s="21">
        <v>71</v>
      </c>
      <c r="D8" s="20">
        <v>0</v>
      </c>
      <c r="E8" s="21">
        <v>138.2</v>
      </c>
      <c r="F8" s="21">
        <v>94.5</v>
      </c>
      <c r="G8" s="21">
        <v>38.1</v>
      </c>
      <c r="I8" s="21">
        <v>26000</v>
      </c>
      <c r="J8" s="21">
        <v>86200</v>
      </c>
      <c r="K8" s="17">
        <f>J8*H24/(H24+0.00000000001)</f>
        <v>86199.9999999999</v>
      </c>
      <c r="L8" s="21">
        <v>0.5</v>
      </c>
      <c r="M8" s="22">
        <f>K8+L8*H24</f>
        <v>90199.9999999999</v>
      </c>
      <c r="N8" s="22">
        <f>2*$J$17*SUMPRODUCT(B8:G8,L25:Q25)</f>
        <v>0</v>
      </c>
      <c r="P8" s="22"/>
    </row>
    <row r="9" spans="1:16" ht="12.75">
      <c r="A9" s="19" t="s">
        <v>3</v>
      </c>
      <c r="B9" s="21">
        <v>139.4</v>
      </c>
      <c r="C9" s="21">
        <v>77.2</v>
      </c>
      <c r="D9" s="21">
        <v>138.2</v>
      </c>
      <c r="E9" s="20">
        <v>0</v>
      </c>
      <c r="F9" s="21">
        <v>207.9</v>
      </c>
      <c r="G9" s="21">
        <v>146.9</v>
      </c>
      <c r="I9" s="21">
        <v>28000</v>
      </c>
      <c r="J9" s="21">
        <v>88600</v>
      </c>
      <c r="K9" s="17">
        <f>J9*H25/(H25+0.00000000001)</f>
        <v>88599.99999999993</v>
      </c>
      <c r="L9" s="21">
        <v>0.5</v>
      </c>
      <c r="M9" s="22">
        <f>K9+L9*H25</f>
        <v>94599.99999999993</v>
      </c>
      <c r="N9" s="22">
        <f>2*$J$17*SUMPRODUCT(B9:G9,L26:Q26)</f>
        <v>0</v>
      </c>
      <c r="P9" s="22"/>
    </row>
    <row r="10" spans="1:16" ht="12.75">
      <c r="A10" s="19" t="s">
        <v>9</v>
      </c>
      <c r="B10" s="21">
        <v>47.8</v>
      </c>
      <c r="C10" s="21">
        <v>106.5</v>
      </c>
      <c r="D10" s="21">
        <v>46.2</v>
      </c>
      <c r="E10" s="21">
        <v>180.2</v>
      </c>
      <c r="F10" s="21">
        <v>86.7</v>
      </c>
      <c r="G10" s="21">
        <v>38.9</v>
      </c>
      <c r="I10" s="21">
        <v>30000</v>
      </c>
      <c r="J10" s="21">
        <v>91000</v>
      </c>
      <c r="K10" s="17">
        <f>J10*H26/(H26+0.00000000001)</f>
        <v>0</v>
      </c>
      <c r="L10" s="21">
        <v>0.46</v>
      </c>
      <c r="M10" s="22">
        <f>K10+L10*H26</f>
        <v>0</v>
      </c>
      <c r="N10" s="22">
        <f>2*$J$17*SUMPRODUCT(B10:G10,L27:Q27)</f>
        <v>0</v>
      </c>
      <c r="P10" s="22"/>
    </row>
    <row r="11" spans="1:16" ht="12.75">
      <c r="A11" s="19" t="s">
        <v>4</v>
      </c>
      <c r="B11" s="21">
        <v>72.6</v>
      </c>
      <c r="C11" s="21">
        <v>144.5</v>
      </c>
      <c r="D11" s="21">
        <v>94.5</v>
      </c>
      <c r="E11" s="21">
        <v>207.9</v>
      </c>
      <c r="F11" s="20">
        <v>0</v>
      </c>
      <c r="G11" s="21">
        <v>63.4</v>
      </c>
      <c r="I11" s="21">
        <v>20000</v>
      </c>
      <c r="J11" s="21">
        <v>79000</v>
      </c>
      <c r="K11" s="17">
        <f>J11*H27/(H27+0.00000000001)</f>
        <v>78999.99999999996</v>
      </c>
      <c r="L11" s="21">
        <v>0.43</v>
      </c>
      <c r="M11" s="22">
        <f>K11+L11*H27</f>
        <v>87599.99999999996</v>
      </c>
      <c r="N11" s="22">
        <f>2*$J$17*SUMPRODUCT(B11:G11,L28:Q28)</f>
        <v>8905.6</v>
      </c>
      <c r="P11" s="22"/>
    </row>
    <row r="12" spans="1:16" ht="12.75">
      <c r="A12" s="19" t="s">
        <v>5</v>
      </c>
      <c r="B12" s="21">
        <v>11.7</v>
      </c>
      <c r="C12" s="21">
        <v>83.7</v>
      </c>
      <c r="D12" s="21">
        <v>38.1</v>
      </c>
      <c r="E12" s="21">
        <v>146.9</v>
      </c>
      <c r="F12" s="21">
        <v>63.4</v>
      </c>
      <c r="G12" s="20">
        <v>0</v>
      </c>
      <c r="I12" s="21">
        <v>21000</v>
      </c>
      <c r="J12" s="21">
        <v>80200</v>
      </c>
      <c r="K12" s="17">
        <f>J12*H28/(H28+0.00000000001)</f>
        <v>80199.99999999993</v>
      </c>
      <c r="L12" s="21">
        <v>0.41</v>
      </c>
      <c r="M12" s="22">
        <f>K12+L12*H28</f>
        <v>83889.99999999993</v>
      </c>
      <c r="N12" s="22">
        <f>2*$J$17*SUMPRODUCT(B12:G12,L29:Q29)</f>
        <v>0</v>
      </c>
      <c r="P12" s="22"/>
    </row>
    <row r="13" spans="2:16" ht="12.75">
      <c r="B13" s="21"/>
      <c r="C13" s="21"/>
      <c r="D13" s="21"/>
      <c r="E13" s="21"/>
      <c r="F13" s="21"/>
      <c r="G13" s="21"/>
      <c r="J13" s="21"/>
      <c r="K13" s="21"/>
      <c r="L13" s="23" t="s">
        <v>25</v>
      </c>
      <c r="M13" s="22">
        <f>SUM(M3:M12)</f>
        <v>446389.99999999965</v>
      </c>
      <c r="N13" s="22">
        <f>SUM(N3:N12)</f>
        <v>12639.573333333334</v>
      </c>
      <c r="P13" s="22"/>
    </row>
    <row r="14" spans="1:17" ht="12.75" customHeight="1">
      <c r="A14" s="19" t="s">
        <v>10</v>
      </c>
      <c r="B14" s="21">
        <v>14000</v>
      </c>
      <c r="C14" s="21">
        <v>10000</v>
      </c>
      <c r="D14" s="21">
        <v>8000</v>
      </c>
      <c r="E14" s="21">
        <v>12000</v>
      </c>
      <c r="F14" s="21">
        <v>10000</v>
      </c>
      <c r="G14" s="21">
        <v>9000</v>
      </c>
      <c r="J14" s="18" t="s">
        <v>19</v>
      </c>
      <c r="K14" s="18" t="s">
        <v>20</v>
      </c>
      <c r="Q14" s="24"/>
    </row>
    <row r="15" spans="1:17" ht="14.25" customHeight="1">
      <c r="A15" s="18"/>
      <c r="B15" s="25">
        <f>B14-B29</f>
        <v>0</v>
      </c>
      <c r="C15" s="25">
        <f>C14-C29</f>
        <v>0</v>
      </c>
      <c r="D15" s="25">
        <f>D14-D29</f>
        <v>0</v>
      </c>
      <c r="E15" s="25">
        <f>E14-E29</f>
        <v>0</v>
      </c>
      <c r="F15" s="25">
        <f>F14-F29</f>
        <v>0</v>
      </c>
      <c r="G15" s="25">
        <f>G14-G29</f>
        <v>0</v>
      </c>
      <c r="J15" s="18"/>
      <c r="K15" s="18"/>
      <c r="M15" s="26" t="s">
        <v>22</v>
      </c>
      <c r="N15" s="27">
        <f>SUM(M13:N13)</f>
        <v>459029.573333333</v>
      </c>
      <c r="O15" s="27"/>
      <c r="Q15" s="24"/>
    </row>
    <row r="16" spans="1:15" ht="12.75" customHeight="1">
      <c r="A16" s="18"/>
      <c r="B16" s="25"/>
      <c r="C16" s="25"/>
      <c r="D16" s="25"/>
      <c r="E16" s="25"/>
      <c r="F16" s="25"/>
      <c r="G16" s="25"/>
      <c r="J16" s="18"/>
      <c r="K16" s="18"/>
      <c r="M16" s="26"/>
      <c r="N16" s="27"/>
      <c r="O16" s="27"/>
    </row>
    <row r="17" spans="2:11" ht="12.75" customHeight="1">
      <c r="B17" s="18" t="s">
        <v>29</v>
      </c>
      <c r="C17" s="18"/>
      <c r="D17" s="18"/>
      <c r="E17" s="18"/>
      <c r="F17" s="18"/>
      <c r="G17" s="18"/>
      <c r="J17" s="21">
        <v>0.92</v>
      </c>
      <c r="K17" s="28">
        <v>150</v>
      </c>
    </row>
    <row r="18" spans="2:17" ht="12.75" customHeight="1">
      <c r="B18" s="19" t="s">
        <v>0</v>
      </c>
      <c r="C18" s="19" t="s">
        <v>1</v>
      </c>
      <c r="D18" s="19" t="s">
        <v>2</v>
      </c>
      <c r="E18" s="19" t="s">
        <v>3</v>
      </c>
      <c r="F18" s="19" t="s">
        <v>4</v>
      </c>
      <c r="G18" s="19" t="s">
        <v>5</v>
      </c>
      <c r="H18" s="19" t="s">
        <v>17</v>
      </c>
      <c r="L18" s="29" t="s">
        <v>21</v>
      </c>
      <c r="M18" s="29"/>
      <c r="N18" s="29"/>
      <c r="O18" s="29"/>
      <c r="P18" s="29"/>
      <c r="Q18" s="29"/>
    </row>
    <row r="19" spans="1:17" ht="12.75">
      <c r="A19" s="19" t="s">
        <v>0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1">
        <f>SUM(B19:G19)</f>
        <v>0</v>
      </c>
      <c r="L19" s="19" t="s">
        <v>0</v>
      </c>
      <c r="M19" s="19" t="s">
        <v>1</v>
      </c>
      <c r="N19" s="19" t="s">
        <v>2</v>
      </c>
      <c r="O19" s="19" t="s">
        <v>3</v>
      </c>
      <c r="P19" s="19" t="s">
        <v>4</v>
      </c>
      <c r="Q19" s="19" t="s">
        <v>5</v>
      </c>
    </row>
    <row r="20" spans="1:17" ht="12.75">
      <c r="A20" s="19" t="s">
        <v>1</v>
      </c>
      <c r="B20" s="23">
        <v>4000</v>
      </c>
      <c r="C20" s="23">
        <v>10000</v>
      </c>
      <c r="D20" s="23">
        <v>0</v>
      </c>
      <c r="E20" s="23">
        <v>0</v>
      </c>
      <c r="F20" s="23">
        <v>0</v>
      </c>
      <c r="G20" s="23">
        <v>0</v>
      </c>
      <c r="H20" s="21">
        <f>SUM(B20:G20)</f>
        <v>14000</v>
      </c>
      <c r="K20" s="19" t="s">
        <v>0</v>
      </c>
      <c r="L20" s="30">
        <f>B19/$K$17</f>
        <v>0</v>
      </c>
      <c r="M20" s="30">
        <f aca="true" t="shared" si="0" ref="L20:Q29">C19/$K$17</f>
        <v>0</v>
      </c>
      <c r="N20" s="30">
        <f t="shared" si="0"/>
        <v>0</v>
      </c>
      <c r="O20" s="30">
        <f t="shared" si="0"/>
        <v>0</v>
      </c>
      <c r="P20" s="30">
        <f t="shared" si="0"/>
        <v>0</v>
      </c>
      <c r="Q20" s="30">
        <f t="shared" si="0"/>
        <v>0</v>
      </c>
    </row>
    <row r="21" spans="1:17" ht="12.75">
      <c r="A21" s="19" t="s">
        <v>6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1">
        <f>SUM(B21:G21)</f>
        <v>0</v>
      </c>
      <c r="K21" s="19" t="s">
        <v>1</v>
      </c>
      <c r="L21" s="30">
        <f t="shared" si="0"/>
        <v>26.666666666666668</v>
      </c>
      <c r="M21" s="30">
        <f t="shared" si="0"/>
        <v>66.66666666666667</v>
      </c>
      <c r="N21" s="30">
        <f t="shared" si="0"/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</row>
    <row r="22" spans="1:17" ht="12.75">
      <c r="A22" s="19" t="s">
        <v>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1">
        <f>SUM(B22:G22)</f>
        <v>0</v>
      </c>
      <c r="K22" s="19" t="s">
        <v>6</v>
      </c>
      <c r="L22" s="30">
        <f>B21/$K$17</f>
        <v>0</v>
      </c>
      <c r="M22" s="30">
        <f t="shared" si="0"/>
        <v>0</v>
      </c>
      <c r="N22" s="30">
        <f t="shared" si="0"/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</row>
    <row r="23" spans="1:17" ht="12.75">
      <c r="A23" s="19" t="s">
        <v>8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1">
        <f>SUM(B23:G23)</f>
        <v>0</v>
      </c>
      <c r="K23" s="19" t="s">
        <v>7</v>
      </c>
      <c r="L23" s="30">
        <f t="shared" si="0"/>
        <v>0</v>
      </c>
      <c r="M23" s="30">
        <f t="shared" si="0"/>
        <v>0</v>
      </c>
      <c r="N23" s="30">
        <f t="shared" si="0"/>
        <v>0</v>
      </c>
      <c r="O23" s="30">
        <f t="shared" si="0"/>
        <v>0</v>
      </c>
      <c r="P23" s="30">
        <f t="shared" si="0"/>
        <v>0</v>
      </c>
      <c r="Q23" s="30">
        <f t="shared" si="0"/>
        <v>0</v>
      </c>
    </row>
    <row r="24" spans="1:17" ht="12.75">
      <c r="A24" s="19" t="s">
        <v>2</v>
      </c>
      <c r="B24" s="23">
        <v>0</v>
      </c>
      <c r="C24" s="23">
        <v>0</v>
      </c>
      <c r="D24" s="23">
        <v>8000</v>
      </c>
      <c r="E24" s="23">
        <v>0</v>
      </c>
      <c r="F24" s="23">
        <v>0</v>
      </c>
      <c r="G24" s="23">
        <v>0</v>
      </c>
      <c r="H24" s="21">
        <f>SUM(B24:G24)</f>
        <v>8000</v>
      </c>
      <c r="K24" s="19" t="s">
        <v>8</v>
      </c>
      <c r="L24" s="30">
        <f>B23/$K$17</f>
        <v>0</v>
      </c>
      <c r="M24" s="30">
        <f t="shared" si="0"/>
        <v>0</v>
      </c>
      <c r="N24" s="30">
        <f t="shared" si="0"/>
        <v>0</v>
      </c>
      <c r="O24" s="30">
        <f t="shared" si="0"/>
        <v>0</v>
      </c>
      <c r="P24" s="30">
        <f t="shared" si="0"/>
        <v>0</v>
      </c>
      <c r="Q24" s="30">
        <f t="shared" si="0"/>
        <v>0</v>
      </c>
    </row>
    <row r="25" spans="1:17" ht="12.75">
      <c r="A25" s="19" t="s">
        <v>3</v>
      </c>
      <c r="B25" s="23">
        <v>0</v>
      </c>
      <c r="C25" s="23">
        <v>0</v>
      </c>
      <c r="D25" s="23">
        <v>0</v>
      </c>
      <c r="E25" s="23">
        <v>12000</v>
      </c>
      <c r="F25" s="23">
        <v>0</v>
      </c>
      <c r="G25" s="23">
        <v>0</v>
      </c>
      <c r="H25" s="21">
        <f>SUM(B25:G25)</f>
        <v>12000</v>
      </c>
      <c r="K25" s="19" t="s">
        <v>2</v>
      </c>
      <c r="L25" s="30">
        <f t="shared" si="0"/>
        <v>0</v>
      </c>
      <c r="M25" s="30">
        <f t="shared" si="0"/>
        <v>0</v>
      </c>
      <c r="N25" s="30">
        <f t="shared" si="0"/>
        <v>53.333333333333336</v>
      </c>
      <c r="O25" s="30">
        <f t="shared" si="0"/>
        <v>0</v>
      </c>
      <c r="P25" s="30">
        <f t="shared" si="0"/>
        <v>0</v>
      </c>
      <c r="Q25" s="30">
        <f t="shared" si="0"/>
        <v>0</v>
      </c>
    </row>
    <row r="26" spans="1:17" ht="12.75">
      <c r="A26" s="19" t="s">
        <v>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1">
        <f>SUM(B26:G26)</f>
        <v>0</v>
      </c>
      <c r="K26" s="19" t="s">
        <v>3</v>
      </c>
      <c r="L26" s="30">
        <f t="shared" si="0"/>
        <v>0</v>
      </c>
      <c r="M26" s="30">
        <f t="shared" si="0"/>
        <v>0</v>
      </c>
      <c r="N26" s="30">
        <f t="shared" si="0"/>
        <v>0</v>
      </c>
      <c r="O26" s="30">
        <f t="shared" si="0"/>
        <v>80</v>
      </c>
      <c r="P26" s="30">
        <f t="shared" si="0"/>
        <v>0</v>
      </c>
      <c r="Q26" s="30">
        <f t="shared" si="0"/>
        <v>0</v>
      </c>
    </row>
    <row r="27" spans="1:19" ht="12.75">
      <c r="A27" s="19" t="s">
        <v>4</v>
      </c>
      <c r="B27" s="23">
        <v>10000</v>
      </c>
      <c r="C27" s="23">
        <v>0</v>
      </c>
      <c r="D27" s="23">
        <v>0</v>
      </c>
      <c r="E27" s="23">
        <v>0</v>
      </c>
      <c r="F27" s="23">
        <v>10000</v>
      </c>
      <c r="G27" s="23">
        <v>0</v>
      </c>
      <c r="H27" s="21">
        <f>SUM(B27:G27)</f>
        <v>20000</v>
      </c>
      <c r="K27" s="19" t="s">
        <v>9</v>
      </c>
      <c r="L27" s="30">
        <f t="shared" si="0"/>
        <v>0</v>
      </c>
      <c r="M27" s="30">
        <f t="shared" si="0"/>
        <v>0</v>
      </c>
      <c r="N27" s="30">
        <f t="shared" si="0"/>
        <v>0</v>
      </c>
      <c r="O27" s="30">
        <f t="shared" si="0"/>
        <v>0</v>
      </c>
      <c r="P27" s="30">
        <f t="shared" si="0"/>
        <v>0</v>
      </c>
      <c r="Q27" s="30">
        <f t="shared" si="0"/>
        <v>0</v>
      </c>
      <c r="S27" s="21"/>
    </row>
    <row r="28" spans="1:17" ht="12.75">
      <c r="A28" s="19" t="s">
        <v>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8999.999999999998</v>
      </c>
      <c r="H28" s="21">
        <f>SUM(B28:G28)</f>
        <v>8999.999999999998</v>
      </c>
      <c r="K28" s="19" t="s">
        <v>4</v>
      </c>
      <c r="L28" s="30">
        <f t="shared" si="0"/>
        <v>66.66666666666667</v>
      </c>
      <c r="M28" s="30">
        <f t="shared" si="0"/>
        <v>0</v>
      </c>
      <c r="N28" s="30">
        <f t="shared" si="0"/>
        <v>0</v>
      </c>
      <c r="O28" s="30">
        <f t="shared" si="0"/>
        <v>0</v>
      </c>
      <c r="P28" s="30">
        <f t="shared" si="0"/>
        <v>66.66666666666667</v>
      </c>
      <c r="Q28" s="30">
        <f t="shared" si="0"/>
        <v>0</v>
      </c>
    </row>
    <row r="29" spans="1:17" ht="12.75" customHeight="1">
      <c r="A29" s="19" t="s">
        <v>17</v>
      </c>
      <c r="B29" s="21">
        <f>SUM(B19:B28)</f>
        <v>14000</v>
      </c>
      <c r="C29" s="21">
        <f>SUM(C19:C28)</f>
        <v>10000</v>
      </c>
      <c r="D29" s="21">
        <f>SUM(D19:D28)</f>
        <v>8000</v>
      </c>
      <c r="E29" s="21">
        <f>SUM(E19:E28)</f>
        <v>12000</v>
      </c>
      <c r="F29" s="21">
        <f>SUM(F19:F28)</f>
        <v>10000</v>
      </c>
      <c r="G29" s="21">
        <f>SUM(G19:G28)</f>
        <v>8999.999999999998</v>
      </c>
      <c r="H29" s="21"/>
      <c r="I29" s="21"/>
      <c r="K29" s="19" t="s">
        <v>5</v>
      </c>
      <c r="L29" s="30">
        <f t="shared" si="0"/>
        <v>0</v>
      </c>
      <c r="M29" s="30">
        <f t="shared" si="0"/>
        <v>0</v>
      </c>
      <c r="N29" s="30">
        <f t="shared" si="0"/>
        <v>0</v>
      </c>
      <c r="O29" s="30">
        <f t="shared" si="0"/>
        <v>0</v>
      </c>
      <c r="P29" s="30">
        <f t="shared" si="0"/>
        <v>0</v>
      </c>
      <c r="Q29" s="30">
        <f t="shared" si="0"/>
        <v>59.999999999999986</v>
      </c>
    </row>
    <row r="30" spans="3:18" ht="12.75">
      <c r="C30" s="21"/>
      <c r="D30" s="21"/>
      <c r="E30" s="21"/>
      <c r="F30" s="21"/>
      <c r="G30" s="21"/>
      <c r="H30" s="21"/>
      <c r="I30" s="21"/>
      <c r="J30" s="21"/>
      <c r="M30" s="21"/>
      <c r="N30" s="21"/>
      <c r="O30" s="21"/>
      <c r="P30" s="21"/>
      <c r="Q30" s="21"/>
      <c r="R30" s="21"/>
    </row>
    <row r="31" spans="3:11" ht="12.75">
      <c r="C31" s="21"/>
      <c r="D31" s="21"/>
      <c r="E31" s="21"/>
      <c r="F31" s="21"/>
      <c r="G31" s="21"/>
      <c r="H31" s="21"/>
      <c r="I31" s="21"/>
      <c r="J31" s="21"/>
      <c r="K31" s="21"/>
    </row>
    <row r="32" spans="3:11" ht="12.75">
      <c r="C32" s="21"/>
      <c r="D32" s="21"/>
      <c r="E32" s="21"/>
      <c r="F32" s="21"/>
      <c r="G32" s="21"/>
      <c r="H32" s="21"/>
      <c r="I32" s="21"/>
      <c r="J32" s="21"/>
      <c r="K32" s="21"/>
    </row>
    <row r="34" spans="1:2" ht="12.75">
      <c r="A34" s="31"/>
      <c r="B34" s="32"/>
    </row>
  </sheetData>
  <sheetProtection/>
  <mergeCells count="21">
    <mergeCell ref="G15:G16"/>
    <mergeCell ref="M15:M16"/>
    <mergeCell ref="N15:O16"/>
    <mergeCell ref="B17:G17"/>
    <mergeCell ref="L18:Q18"/>
    <mergeCell ref="N1:N2"/>
    <mergeCell ref="P1:P2"/>
    <mergeCell ref="J14:J16"/>
    <mergeCell ref="K14:K16"/>
    <mergeCell ref="A15:A16"/>
    <mergeCell ref="B15:B16"/>
    <mergeCell ref="C15:C16"/>
    <mergeCell ref="D15:D16"/>
    <mergeCell ref="E15:E16"/>
    <mergeCell ref="F15:F16"/>
    <mergeCell ref="B1:G1"/>
    <mergeCell ref="I1:I2"/>
    <mergeCell ref="J1:J2"/>
    <mergeCell ref="K1:K2"/>
    <mergeCell ref="L1:L2"/>
    <mergeCell ref="M1:M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4">
      <selection activeCell="K28" sqref="K28"/>
    </sheetView>
  </sheetViews>
  <sheetFormatPr defaultColWidth="9.140625" defaultRowHeight="12.75"/>
  <cols>
    <col min="1" max="1" width="9.28125" style="0" customWidth="1"/>
    <col min="2" max="7" width="8.00390625" style="0" customWidth="1"/>
    <col min="8" max="9" width="9.8515625" style="0" customWidth="1"/>
    <col min="10" max="10" width="10.8515625" style="0" customWidth="1"/>
    <col min="11" max="11" width="11.00390625" style="0" customWidth="1"/>
    <col min="12" max="12" width="9.8515625" style="0" customWidth="1"/>
    <col min="13" max="13" width="12.28125" style="0" customWidth="1"/>
    <col min="14" max="14" width="11.140625" style="0" customWidth="1"/>
    <col min="15" max="15" width="14.7109375" style="0" customWidth="1"/>
    <col min="16" max="16" width="11.28125" style="0" customWidth="1"/>
    <col min="17" max="17" width="8.140625" style="0" customWidth="1"/>
  </cols>
  <sheetData>
    <row r="1" spans="2:16" ht="31.5" customHeight="1">
      <c r="B1" s="12" t="s">
        <v>23</v>
      </c>
      <c r="C1" s="12"/>
      <c r="D1" s="12"/>
      <c r="E1" s="12"/>
      <c r="F1" s="12"/>
      <c r="G1" s="12"/>
      <c r="J1" s="12" t="s">
        <v>13</v>
      </c>
      <c r="K1" s="12" t="s">
        <v>12</v>
      </c>
      <c r="L1" s="12" t="s">
        <v>24</v>
      </c>
      <c r="M1" s="12" t="s">
        <v>14</v>
      </c>
      <c r="N1" s="12" t="s">
        <v>18</v>
      </c>
      <c r="O1" s="12" t="s">
        <v>27</v>
      </c>
      <c r="P1" s="12"/>
    </row>
    <row r="2" spans="1:16" ht="12.75" customHeight="1">
      <c r="A2" s="3" t="s">
        <v>11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J2" s="12"/>
      <c r="K2" s="12"/>
      <c r="L2" s="12"/>
      <c r="M2" s="12"/>
      <c r="N2" s="12"/>
      <c r="O2" s="12"/>
      <c r="P2" s="12"/>
    </row>
    <row r="3" spans="1:16" ht="12.75">
      <c r="A3" s="3" t="s">
        <v>0</v>
      </c>
      <c r="B3" s="2">
        <v>0</v>
      </c>
      <c r="C3" s="1">
        <v>76.1</v>
      </c>
      <c r="D3" s="1">
        <v>30.4</v>
      </c>
      <c r="E3" s="1">
        <v>139.4</v>
      </c>
      <c r="F3" s="1">
        <v>72.6</v>
      </c>
      <c r="G3" s="1">
        <v>11.7</v>
      </c>
      <c r="J3" s="1">
        <v>22000</v>
      </c>
      <c r="K3" s="1">
        <v>81400</v>
      </c>
      <c r="L3" s="5">
        <f>K3*H20</f>
        <v>0</v>
      </c>
      <c r="M3" s="1">
        <v>0.5</v>
      </c>
      <c r="N3" s="8">
        <f>L3+M3*SUM(B20:G20)</f>
        <v>0</v>
      </c>
      <c r="O3" s="8">
        <f aca="true" t="shared" si="0" ref="O3:O12">2*$J$17*SUMPRODUCT(B3:G3,L21:Q21)</f>
        <v>0</v>
      </c>
      <c r="P3" s="8"/>
    </row>
    <row r="4" spans="1:16" ht="12.75">
      <c r="A4" s="3" t="s">
        <v>1</v>
      </c>
      <c r="B4" s="1">
        <v>76.1</v>
      </c>
      <c r="C4" s="2">
        <v>0</v>
      </c>
      <c r="D4" s="1">
        <v>71</v>
      </c>
      <c r="E4" s="1">
        <v>77.2</v>
      </c>
      <c r="F4" s="1">
        <v>144.5</v>
      </c>
      <c r="G4" s="1">
        <v>83.7</v>
      </c>
      <c r="J4" s="1">
        <v>24000</v>
      </c>
      <c r="K4" s="1">
        <v>83800</v>
      </c>
      <c r="L4" s="5">
        <f aca="true" t="shared" si="1" ref="L4:L12">K4*H21</f>
        <v>83800</v>
      </c>
      <c r="M4" s="1">
        <v>0.45</v>
      </c>
      <c r="N4" s="8">
        <f aca="true" t="shared" si="2" ref="N4:N12">L4+M4*SUM(B21:G21)</f>
        <v>88300</v>
      </c>
      <c r="O4" s="8">
        <f t="shared" si="0"/>
        <v>0</v>
      </c>
      <c r="P4" s="8"/>
    </row>
    <row r="5" spans="1:16" ht="12.75">
      <c r="A5" s="3" t="s">
        <v>6</v>
      </c>
      <c r="B5" s="1">
        <v>20.8</v>
      </c>
      <c r="C5" s="1">
        <v>92.9</v>
      </c>
      <c r="D5" s="1">
        <v>47.2</v>
      </c>
      <c r="E5" s="1">
        <v>156.1</v>
      </c>
      <c r="F5" s="1">
        <v>47.5</v>
      </c>
      <c r="G5" s="1">
        <v>11.7</v>
      </c>
      <c r="J5" s="1">
        <v>28000</v>
      </c>
      <c r="K5" s="1">
        <v>88600</v>
      </c>
      <c r="L5" s="5">
        <f t="shared" si="1"/>
        <v>88600</v>
      </c>
      <c r="M5" s="1">
        <v>0.42</v>
      </c>
      <c r="N5" s="8">
        <f t="shared" si="2"/>
        <v>89440</v>
      </c>
      <c r="O5" s="8">
        <f t="shared" si="0"/>
        <v>510.2933333333334</v>
      </c>
      <c r="P5" s="8"/>
    </row>
    <row r="6" spans="1:16" ht="12.75">
      <c r="A6" s="3" t="s">
        <v>7</v>
      </c>
      <c r="B6" s="1">
        <v>54.7</v>
      </c>
      <c r="C6" s="1">
        <v>113.3</v>
      </c>
      <c r="D6" s="1">
        <v>52.9</v>
      </c>
      <c r="E6" s="1">
        <v>187.2</v>
      </c>
      <c r="F6" s="1">
        <v>93</v>
      </c>
      <c r="G6" s="1">
        <v>45.2</v>
      </c>
      <c r="J6" s="1">
        <v>30000</v>
      </c>
      <c r="K6" s="1">
        <v>91000</v>
      </c>
      <c r="L6" s="5">
        <f t="shared" si="1"/>
        <v>0</v>
      </c>
      <c r="M6" s="1">
        <v>0.44</v>
      </c>
      <c r="N6" s="8">
        <f t="shared" si="2"/>
        <v>0</v>
      </c>
      <c r="O6" s="8">
        <f t="shared" si="0"/>
        <v>0</v>
      </c>
      <c r="P6" s="8"/>
    </row>
    <row r="7" spans="1:16" ht="12.75">
      <c r="A7" s="3" t="s">
        <v>8</v>
      </c>
      <c r="B7" s="1">
        <v>13.5</v>
      </c>
      <c r="C7" s="1">
        <v>85.5</v>
      </c>
      <c r="D7" s="1">
        <v>28</v>
      </c>
      <c r="E7" s="1">
        <v>148.7</v>
      </c>
      <c r="F7" s="1">
        <v>67.3</v>
      </c>
      <c r="G7" s="1">
        <v>9.3</v>
      </c>
      <c r="J7" s="1">
        <v>20000</v>
      </c>
      <c r="K7" s="1">
        <v>79000</v>
      </c>
      <c r="L7" s="5">
        <f t="shared" si="1"/>
        <v>0</v>
      </c>
      <c r="M7" s="1">
        <v>0.56</v>
      </c>
      <c r="N7" s="8">
        <f t="shared" si="2"/>
        <v>0</v>
      </c>
      <c r="O7" s="8">
        <f t="shared" si="0"/>
        <v>0</v>
      </c>
      <c r="P7" s="8"/>
    </row>
    <row r="8" spans="1:16" ht="12.75">
      <c r="A8" s="3" t="s">
        <v>2</v>
      </c>
      <c r="B8" s="1">
        <v>30.4</v>
      </c>
      <c r="C8" s="1">
        <v>71</v>
      </c>
      <c r="D8" s="2">
        <v>0</v>
      </c>
      <c r="E8" s="1">
        <v>138.2</v>
      </c>
      <c r="F8" s="1">
        <v>94.5</v>
      </c>
      <c r="G8" s="1">
        <v>38.1</v>
      </c>
      <c r="J8" s="1">
        <v>26000</v>
      </c>
      <c r="K8" s="1">
        <v>86200</v>
      </c>
      <c r="L8" s="5">
        <f t="shared" si="1"/>
        <v>86200</v>
      </c>
      <c r="M8" s="1">
        <v>0.5</v>
      </c>
      <c r="N8" s="8">
        <f t="shared" si="2"/>
        <v>90200</v>
      </c>
      <c r="O8" s="8">
        <f t="shared" si="0"/>
        <v>0</v>
      </c>
      <c r="P8" s="8"/>
    </row>
    <row r="9" spans="1:16" ht="12.75">
      <c r="A9" s="3" t="s">
        <v>3</v>
      </c>
      <c r="B9" s="1">
        <v>139.4</v>
      </c>
      <c r="C9" s="1">
        <v>77.2</v>
      </c>
      <c r="D9" s="1">
        <v>138.2</v>
      </c>
      <c r="E9" s="2">
        <v>0</v>
      </c>
      <c r="F9" s="1">
        <v>207.9</v>
      </c>
      <c r="G9" s="1">
        <v>146.9</v>
      </c>
      <c r="J9" s="1">
        <v>28000</v>
      </c>
      <c r="K9" s="1">
        <v>88600</v>
      </c>
      <c r="L9" s="5">
        <f t="shared" si="1"/>
        <v>88600</v>
      </c>
      <c r="M9" s="1">
        <v>0.5</v>
      </c>
      <c r="N9" s="8">
        <f t="shared" si="2"/>
        <v>94600</v>
      </c>
      <c r="O9" s="8">
        <f t="shared" si="0"/>
        <v>0</v>
      </c>
      <c r="P9" s="8"/>
    </row>
    <row r="10" spans="1:16" ht="12.75">
      <c r="A10" s="3" t="s">
        <v>9</v>
      </c>
      <c r="B10" s="1">
        <v>47.8</v>
      </c>
      <c r="C10" s="1">
        <v>106.5</v>
      </c>
      <c r="D10" s="1">
        <v>46.2</v>
      </c>
      <c r="E10" s="1">
        <v>180.2</v>
      </c>
      <c r="F10" s="1">
        <v>86.7</v>
      </c>
      <c r="G10" s="1">
        <v>38.9</v>
      </c>
      <c r="J10" s="1">
        <v>30000</v>
      </c>
      <c r="K10" s="1">
        <v>91000</v>
      </c>
      <c r="L10" s="5">
        <f t="shared" si="1"/>
        <v>0</v>
      </c>
      <c r="M10" s="1">
        <v>0.46</v>
      </c>
      <c r="N10" s="8">
        <f t="shared" si="2"/>
        <v>0</v>
      </c>
      <c r="O10" s="8">
        <f t="shared" si="0"/>
        <v>0</v>
      </c>
      <c r="P10" s="8"/>
    </row>
    <row r="11" spans="1:16" ht="12.75">
      <c r="A11" s="3" t="s">
        <v>4</v>
      </c>
      <c r="B11" s="1">
        <v>72.6</v>
      </c>
      <c r="C11" s="1">
        <v>144.5</v>
      </c>
      <c r="D11" s="1">
        <v>94.5</v>
      </c>
      <c r="E11" s="1">
        <v>207.9</v>
      </c>
      <c r="F11" s="2">
        <v>0</v>
      </c>
      <c r="G11" s="1">
        <v>63.4</v>
      </c>
      <c r="J11" s="1">
        <v>20000</v>
      </c>
      <c r="K11" s="1">
        <v>79000</v>
      </c>
      <c r="L11" s="5">
        <f t="shared" si="1"/>
        <v>79000</v>
      </c>
      <c r="M11" s="1">
        <v>0.43</v>
      </c>
      <c r="N11" s="8">
        <f t="shared" si="2"/>
        <v>83300</v>
      </c>
      <c r="O11" s="8">
        <f t="shared" si="0"/>
        <v>0</v>
      </c>
      <c r="P11" s="8"/>
    </row>
    <row r="12" spans="1:16" ht="12.75">
      <c r="A12" s="3" t="s">
        <v>5</v>
      </c>
      <c r="B12" s="1">
        <v>11.7</v>
      </c>
      <c r="C12" s="1">
        <v>83.7</v>
      </c>
      <c r="D12" s="1">
        <v>38.1</v>
      </c>
      <c r="E12" s="1">
        <v>146.9</v>
      </c>
      <c r="F12" s="1">
        <v>63.4</v>
      </c>
      <c r="G12" s="2">
        <v>0</v>
      </c>
      <c r="J12" s="1">
        <v>21000</v>
      </c>
      <c r="K12" s="1">
        <v>80200</v>
      </c>
      <c r="L12" s="5">
        <f t="shared" si="1"/>
        <v>80200</v>
      </c>
      <c r="M12" s="1">
        <v>0.41</v>
      </c>
      <c r="N12" s="8">
        <f t="shared" si="2"/>
        <v>88810</v>
      </c>
      <c r="O12" s="8">
        <f t="shared" si="0"/>
        <v>1722.24</v>
      </c>
      <c r="P12" s="8"/>
    </row>
    <row r="13" spans="2:16" ht="12.75">
      <c r="B13" s="1"/>
      <c r="C13" s="1"/>
      <c r="D13" s="1"/>
      <c r="E13" s="1"/>
      <c r="F13" s="1"/>
      <c r="G13" s="1"/>
      <c r="J13" s="1"/>
      <c r="K13" s="1"/>
      <c r="M13" s="4" t="s">
        <v>25</v>
      </c>
      <c r="N13" s="8">
        <f>SUM(N3:N12)</f>
        <v>534650</v>
      </c>
      <c r="O13" s="8">
        <f>SUM(O3:O12)</f>
        <v>2232.5333333333333</v>
      </c>
      <c r="P13" s="8"/>
    </row>
    <row r="14" spans="1:17" ht="12.75" customHeight="1">
      <c r="A14" s="3" t="s">
        <v>10</v>
      </c>
      <c r="B14" s="1">
        <v>14000</v>
      </c>
      <c r="C14" s="1">
        <v>10000</v>
      </c>
      <c r="D14" s="1">
        <v>8000</v>
      </c>
      <c r="E14" s="1">
        <v>12000</v>
      </c>
      <c r="F14" s="1">
        <v>10000</v>
      </c>
      <c r="G14" s="1">
        <v>9000</v>
      </c>
      <c r="J14" s="12" t="s">
        <v>19</v>
      </c>
      <c r="K14" s="12" t="s">
        <v>20</v>
      </c>
      <c r="Q14" s="10"/>
    </row>
    <row r="15" spans="1:17" ht="14.25" customHeight="1">
      <c r="A15" s="12" t="s">
        <v>15</v>
      </c>
      <c r="B15" s="15">
        <f aca="true" t="shared" si="3" ref="B15:G15">B14-B30</f>
        <v>0</v>
      </c>
      <c r="C15" s="15">
        <f t="shared" si="3"/>
        <v>0</v>
      </c>
      <c r="D15" s="15">
        <f t="shared" si="3"/>
        <v>0</v>
      </c>
      <c r="E15" s="15">
        <f t="shared" si="3"/>
        <v>0</v>
      </c>
      <c r="F15" s="15">
        <f t="shared" si="3"/>
        <v>0</v>
      </c>
      <c r="G15" s="15">
        <f t="shared" si="3"/>
        <v>0</v>
      </c>
      <c r="J15" s="12"/>
      <c r="K15" s="12"/>
      <c r="M15" s="13" t="s">
        <v>22</v>
      </c>
      <c r="N15" s="14">
        <f>SUM(N13:O13)</f>
        <v>536882.5333333333</v>
      </c>
      <c r="O15" s="14"/>
      <c r="Q15" s="10"/>
    </row>
    <row r="16" spans="1:15" ht="12.75" customHeight="1">
      <c r="A16" s="12"/>
      <c r="B16" s="15"/>
      <c r="C16" s="15"/>
      <c r="D16" s="15"/>
      <c r="E16" s="15"/>
      <c r="F16" s="15"/>
      <c r="G16" s="15"/>
      <c r="J16" s="12"/>
      <c r="K16" s="12"/>
      <c r="M16" s="13"/>
      <c r="N16" s="14"/>
      <c r="O16" s="14"/>
    </row>
    <row r="17" spans="10:11" ht="12.75" customHeight="1">
      <c r="J17" s="1">
        <v>0.92</v>
      </c>
      <c r="K17" s="6">
        <v>150</v>
      </c>
    </row>
    <row r="19" spans="2:17" ht="12.75" customHeight="1">
      <c r="B19" s="12" t="s">
        <v>16</v>
      </c>
      <c r="C19" s="12"/>
      <c r="D19" s="12"/>
      <c r="E19" s="12"/>
      <c r="F19" s="12"/>
      <c r="G19" s="12"/>
      <c r="H19" s="11" t="s">
        <v>26</v>
      </c>
      <c r="I19" s="3" t="s">
        <v>17</v>
      </c>
      <c r="L19" s="16" t="s">
        <v>21</v>
      </c>
      <c r="M19" s="16"/>
      <c r="N19" s="16"/>
      <c r="O19" s="16"/>
      <c r="P19" s="16"/>
      <c r="Q19" s="16"/>
    </row>
    <row r="20" spans="1:17" ht="12.75">
      <c r="A20" s="3" t="s">
        <v>0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">
        <f>SUM(B20:G20)*H20</f>
        <v>0</v>
      </c>
      <c r="L20" s="3" t="s">
        <v>0</v>
      </c>
      <c r="M20" s="3" t="s">
        <v>1</v>
      </c>
      <c r="N20" s="3" t="s">
        <v>2</v>
      </c>
      <c r="O20" s="3" t="s">
        <v>3</v>
      </c>
      <c r="P20" s="3" t="s">
        <v>4</v>
      </c>
      <c r="Q20" s="3" t="s">
        <v>5</v>
      </c>
    </row>
    <row r="21" spans="1:17" ht="12.75">
      <c r="A21" s="3" t="s">
        <v>1</v>
      </c>
      <c r="B21" s="4">
        <v>0</v>
      </c>
      <c r="C21" s="4">
        <v>10000</v>
      </c>
      <c r="D21" s="4">
        <v>0</v>
      </c>
      <c r="E21" s="4">
        <v>0</v>
      </c>
      <c r="F21" s="4">
        <v>0</v>
      </c>
      <c r="G21" s="4">
        <v>0</v>
      </c>
      <c r="H21" s="4">
        <v>1</v>
      </c>
      <c r="I21" s="1">
        <f aca="true" t="shared" si="4" ref="I21:I29">SUM(B21:G21)</f>
        <v>10000</v>
      </c>
      <c r="K21" s="3" t="s">
        <v>0</v>
      </c>
      <c r="L21" s="9">
        <f aca="true" t="shared" si="5" ref="L21:L30">B20/$K$17</f>
        <v>0</v>
      </c>
      <c r="M21" s="9">
        <f aca="true" t="shared" si="6" ref="M21:M30">C20/$K$17</f>
        <v>0</v>
      </c>
      <c r="N21" s="9">
        <f aca="true" t="shared" si="7" ref="N21:N30">D20/$K$17</f>
        <v>0</v>
      </c>
      <c r="O21" s="9">
        <f aca="true" t="shared" si="8" ref="O21:O30">E20/$K$17</f>
        <v>0</v>
      </c>
      <c r="P21" s="9">
        <f aca="true" t="shared" si="9" ref="P21:P30">F20/$K$17</f>
        <v>0</v>
      </c>
      <c r="Q21" s="9">
        <f aca="true" t="shared" si="10" ref="Q21:Q30">G20/$K$17</f>
        <v>0</v>
      </c>
    </row>
    <row r="22" spans="1:17" ht="12.75">
      <c r="A22" s="3" t="s">
        <v>6</v>
      </c>
      <c r="B22" s="4">
        <v>2000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1">
        <f t="shared" si="4"/>
        <v>2000</v>
      </c>
      <c r="K22" s="3" t="s">
        <v>1</v>
      </c>
      <c r="L22" s="9">
        <f t="shared" si="5"/>
        <v>0</v>
      </c>
      <c r="M22" s="9">
        <f t="shared" si="6"/>
        <v>66.66666666666667</v>
      </c>
      <c r="N22" s="9">
        <f t="shared" si="7"/>
        <v>0</v>
      </c>
      <c r="O22" s="9">
        <f t="shared" si="8"/>
        <v>0</v>
      </c>
      <c r="P22" s="9">
        <f t="shared" si="9"/>
        <v>0</v>
      </c>
      <c r="Q22" s="9">
        <f t="shared" si="10"/>
        <v>0</v>
      </c>
    </row>
    <row r="23" spans="1:17" ht="12.75">
      <c r="A23" s="3" t="s">
        <v>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">
        <f t="shared" si="4"/>
        <v>0</v>
      </c>
      <c r="K23" s="3" t="s">
        <v>6</v>
      </c>
      <c r="L23" s="9">
        <f>B22/$K$17</f>
        <v>13.333333333333334</v>
      </c>
      <c r="M23" s="9">
        <f t="shared" si="6"/>
        <v>0</v>
      </c>
      <c r="N23" s="9">
        <f t="shared" si="7"/>
        <v>0</v>
      </c>
      <c r="O23" s="9">
        <f t="shared" si="8"/>
        <v>0</v>
      </c>
      <c r="P23" s="9">
        <f t="shared" si="9"/>
        <v>0</v>
      </c>
      <c r="Q23" s="9">
        <f t="shared" si="10"/>
        <v>0</v>
      </c>
    </row>
    <row r="24" spans="1:17" ht="12.75">
      <c r="A24" s="3" t="s">
        <v>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1">
        <f t="shared" si="4"/>
        <v>0</v>
      </c>
      <c r="K24" s="3" t="s">
        <v>7</v>
      </c>
      <c r="L24" s="9">
        <f t="shared" si="5"/>
        <v>0</v>
      </c>
      <c r="M24" s="9">
        <f t="shared" si="6"/>
        <v>0</v>
      </c>
      <c r="N24" s="9">
        <f t="shared" si="7"/>
        <v>0</v>
      </c>
      <c r="O24" s="9">
        <f t="shared" si="8"/>
        <v>0</v>
      </c>
      <c r="P24" s="9">
        <f t="shared" si="9"/>
        <v>0</v>
      </c>
      <c r="Q24" s="9">
        <f t="shared" si="10"/>
        <v>0</v>
      </c>
    </row>
    <row r="25" spans="1:17" ht="12.75">
      <c r="A25" s="3" t="s">
        <v>2</v>
      </c>
      <c r="B25" s="4">
        <v>0</v>
      </c>
      <c r="C25" s="4">
        <v>0</v>
      </c>
      <c r="D25" s="4">
        <v>8000</v>
      </c>
      <c r="E25" s="4">
        <v>0</v>
      </c>
      <c r="F25" s="4">
        <v>0</v>
      </c>
      <c r="G25" s="4">
        <v>0</v>
      </c>
      <c r="H25" s="4">
        <v>1</v>
      </c>
      <c r="I25" s="1">
        <f t="shared" si="4"/>
        <v>8000</v>
      </c>
      <c r="K25" s="3" t="s">
        <v>8</v>
      </c>
      <c r="L25" s="9">
        <f t="shared" si="5"/>
        <v>0</v>
      </c>
      <c r="M25" s="9">
        <f t="shared" si="6"/>
        <v>0</v>
      </c>
      <c r="N25" s="9">
        <f t="shared" si="7"/>
        <v>0</v>
      </c>
      <c r="O25" s="9">
        <f t="shared" si="8"/>
        <v>0</v>
      </c>
      <c r="P25" s="9">
        <f t="shared" si="9"/>
        <v>0</v>
      </c>
      <c r="Q25" s="9">
        <f t="shared" si="10"/>
        <v>0</v>
      </c>
    </row>
    <row r="26" spans="1:17" ht="12.75">
      <c r="A26" s="3" t="s">
        <v>3</v>
      </c>
      <c r="B26" s="4">
        <v>0</v>
      </c>
      <c r="C26" s="4">
        <v>0</v>
      </c>
      <c r="D26" s="4">
        <v>0</v>
      </c>
      <c r="E26" s="4">
        <v>12000</v>
      </c>
      <c r="F26" s="4">
        <v>0</v>
      </c>
      <c r="G26" s="4">
        <v>0</v>
      </c>
      <c r="H26" s="4">
        <v>1</v>
      </c>
      <c r="I26" s="1">
        <f t="shared" si="4"/>
        <v>12000</v>
      </c>
      <c r="K26" s="3" t="s">
        <v>2</v>
      </c>
      <c r="L26" s="9">
        <f t="shared" si="5"/>
        <v>0</v>
      </c>
      <c r="M26" s="9">
        <f t="shared" si="6"/>
        <v>0</v>
      </c>
      <c r="N26" s="9">
        <f t="shared" si="7"/>
        <v>53.333333333333336</v>
      </c>
      <c r="O26" s="9">
        <f t="shared" si="8"/>
        <v>0</v>
      </c>
      <c r="P26" s="9">
        <f t="shared" si="9"/>
        <v>0</v>
      </c>
      <c r="Q26" s="9">
        <f t="shared" si="10"/>
        <v>0</v>
      </c>
    </row>
    <row r="27" spans="1:17" ht="12.75">
      <c r="A27" s="3" t="s">
        <v>9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1">
        <f t="shared" si="4"/>
        <v>0</v>
      </c>
      <c r="K27" s="3" t="s">
        <v>3</v>
      </c>
      <c r="L27" s="9">
        <f t="shared" si="5"/>
        <v>0</v>
      </c>
      <c r="M27" s="9">
        <f t="shared" si="6"/>
        <v>0</v>
      </c>
      <c r="N27" s="9">
        <f t="shared" si="7"/>
        <v>0</v>
      </c>
      <c r="O27" s="9">
        <f t="shared" si="8"/>
        <v>80</v>
      </c>
      <c r="P27" s="9">
        <f t="shared" si="9"/>
        <v>0</v>
      </c>
      <c r="Q27" s="9">
        <f t="shared" si="10"/>
        <v>0</v>
      </c>
    </row>
    <row r="28" spans="1:19" ht="12.75">
      <c r="A28" s="3" t="s">
        <v>4</v>
      </c>
      <c r="B28" s="4">
        <v>0</v>
      </c>
      <c r="C28" s="4">
        <v>0</v>
      </c>
      <c r="D28" s="4">
        <v>0</v>
      </c>
      <c r="E28" s="4">
        <v>0</v>
      </c>
      <c r="F28" s="4">
        <v>10000</v>
      </c>
      <c r="G28" s="4">
        <v>0</v>
      </c>
      <c r="H28" s="4">
        <v>1</v>
      </c>
      <c r="I28" s="1">
        <f t="shared" si="4"/>
        <v>10000</v>
      </c>
      <c r="K28" s="3" t="s">
        <v>9</v>
      </c>
      <c r="L28" s="9">
        <f t="shared" si="5"/>
        <v>0</v>
      </c>
      <c r="M28" s="9">
        <f t="shared" si="6"/>
        <v>0</v>
      </c>
      <c r="N28" s="9">
        <f t="shared" si="7"/>
        <v>0</v>
      </c>
      <c r="O28" s="9">
        <f t="shared" si="8"/>
        <v>0</v>
      </c>
      <c r="P28" s="9">
        <f t="shared" si="9"/>
        <v>0</v>
      </c>
      <c r="Q28" s="9">
        <f t="shared" si="10"/>
        <v>0</v>
      </c>
      <c r="S28" s="1"/>
    </row>
    <row r="29" spans="1:17" ht="12.75">
      <c r="A29" s="3" t="s">
        <v>5</v>
      </c>
      <c r="B29" s="4">
        <v>12000</v>
      </c>
      <c r="C29" s="4">
        <v>0</v>
      </c>
      <c r="D29" s="4">
        <v>0</v>
      </c>
      <c r="E29" s="4">
        <v>0</v>
      </c>
      <c r="F29" s="4">
        <v>0</v>
      </c>
      <c r="G29" s="4">
        <v>9000</v>
      </c>
      <c r="H29" s="4">
        <v>1</v>
      </c>
      <c r="I29" s="1">
        <f t="shared" si="4"/>
        <v>21000</v>
      </c>
      <c r="K29" s="3" t="s">
        <v>4</v>
      </c>
      <c r="L29" s="9">
        <f t="shared" si="5"/>
        <v>0</v>
      </c>
      <c r="M29" s="9">
        <f t="shared" si="6"/>
        <v>0</v>
      </c>
      <c r="N29" s="9">
        <f t="shared" si="7"/>
        <v>0</v>
      </c>
      <c r="O29" s="9">
        <f t="shared" si="8"/>
        <v>0</v>
      </c>
      <c r="P29" s="9">
        <f t="shared" si="9"/>
        <v>66.66666666666667</v>
      </c>
      <c r="Q29" s="9">
        <f t="shared" si="10"/>
        <v>0</v>
      </c>
    </row>
    <row r="30" spans="1:17" ht="12.75" customHeight="1">
      <c r="A30" s="3" t="s">
        <v>17</v>
      </c>
      <c r="B30" s="1">
        <f aca="true" t="shared" si="11" ref="B30:G30">SUM(B21:B29)</f>
        <v>14000</v>
      </c>
      <c r="C30" s="1">
        <f t="shared" si="11"/>
        <v>10000</v>
      </c>
      <c r="D30" s="1">
        <f t="shared" si="11"/>
        <v>8000</v>
      </c>
      <c r="E30" s="1">
        <f t="shared" si="11"/>
        <v>12000</v>
      </c>
      <c r="F30" s="1">
        <f t="shared" si="11"/>
        <v>10000</v>
      </c>
      <c r="G30" s="1">
        <f t="shared" si="11"/>
        <v>9000</v>
      </c>
      <c r="H30" s="1"/>
      <c r="I30" s="1"/>
      <c r="K30" s="3" t="s">
        <v>5</v>
      </c>
      <c r="L30" s="9">
        <f t="shared" si="5"/>
        <v>80</v>
      </c>
      <c r="M30" s="9">
        <f t="shared" si="6"/>
        <v>0</v>
      </c>
      <c r="N30" s="9">
        <f t="shared" si="7"/>
        <v>0</v>
      </c>
      <c r="O30" s="9">
        <f t="shared" si="8"/>
        <v>0</v>
      </c>
      <c r="P30" s="9">
        <f t="shared" si="9"/>
        <v>0</v>
      </c>
      <c r="Q30" s="9">
        <f t="shared" si="10"/>
        <v>60</v>
      </c>
    </row>
    <row r="31" spans="3:18" ht="12.75">
      <c r="C31" s="1"/>
      <c r="D31" s="1"/>
      <c r="E31" s="1"/>
      <c r="F31" s="1"/>
      <c r="G31" s="1"/>
      <c r="H31" s="1"/>
      <c r="I31" s="1"/>
      <c r="J31" s="1"/>
      <c r="M31" s="1"/>
      <c r="N31" s="1"/>
      <c r="O31" s="1"/>
      <c r="P31" s="1"/>
      <c r="Q31" s="1"/>
      <c r="R31" s="1"/>
    </row>
    <row r="32" spans="3:11" ht="12.75">
      <c r="C32" s="1"/>
      <c r="D32" s="1"/>
      <c r="E32" s="1"/>
      <c r="F32" s="1"/>
      <c r="G32" s="1"/>
      <c r="H32" s="1"/>
      <c r="I32" s="1"/>
      <c r="J32" s="1"/>
      <c r="K32" s="1"/>
    </row>
    <row r="33" spans="3:11" ht="12.75">
      <c r="C33" s="1"/>
      <c r="D33" s="1"/>
      <c r="E33" s="1"/>
      <c r="F33" s="1"/>
      <c r="G33" s="1"/>
      <c r="H33" s="1"/>
      <c r="I33" s="1"/>
      <c r="J33" s="1"/>
      <c r="K33" s="1"/>
    </row>
    <row r="35" spans="1:2" ht="12.75">
      <c r="A35" s="5"/>
      <c r="B35" s="7"/>
    </row>
  </sheetData>
  <sheetProtection/>
  <mergeCells count="21">
    <mergeCell ref="A15:A16"/>
    <mergeCell ref="C15:C16"/>
    <mergeCell ref="D15:D16"/>
    <mergeCell ref="E15:E16"/>
    <mergeCell ref="F15:F16"/>
    <mergeCell ref="J14:J16"/>
    <mergeCell ref="B15:B16"/>
    <mergeCell ref="K1:K2"/>
    <mergeCell ref="M1:M2"/>
    <mergeCell ref="N1:N2"/>
    <mergeCell ref="L19:Q19"/>
    <mergeCell ref="P1:P2"/>
    <mergeCell ref="B19:G19"/>
    <mergeCell ref="B1:G1"/>
    <mergeCell ref="O1:O2"/>
    <mergeCell ref="L1:L2"/>
    <mergeCell ref="K14:K16"/>
    <mergeCell ref="M15:M16"/>
    <mergeCell ref="N15:O16"/>
    <mergeCell ref="G15:G16"/>
    <mergeCell ref="J1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Old Dominion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Ghaith Rabadi</dc:creator>
  <cp:keywords/>
  <dc:description/>
  <cp:lastModifiedBy>joe sunny and isaac</cp:lastModifiedBy>
  <cp:lastPrinted>2009-04-14T12:08:25Z</cp:lastPrinted>
  <dcterms:created xsi:type="dcterms:W3CDTF">2005-03-16T00:36:08Z</dcterms:created>
  <dcterms:modified xsi:type="dcterms:W3CDTF">2009-04-17T22:41:13Z</dcterms:modified>
  <cp:category/>
  <cp:version/>
  <cp:contentType/>
  <cp:contentStatus/>
</cp:coreProperties>
</file>