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45" activeTab="0"/>
  </bookViews>
  <sheets>
    <sheet name="ANOVA" sheetId="1" r:id="rId1"/>
    <sheet name="Graph" sheetId="2" r:id="rId2"/>
  </sheets>
  <definedNames>
    <definedName name="_xlnm.Print_Area" localSheetId="0">'ANOVA'!$A$3:$O$36</definedName>
  </definedNames>
  <calcPr fullCalcOnLoad="1"/>
</workbook>
</file>

<file path=xl/comments1.xml><?xml version="1.0" encoding="utf-8"?>
<comments xmlns="http://schemas.openxmlformats.org/spreadsheetml/2006/main">
  <authors>
    <author>Jim Mirabella</author>
    <author>Dr. Jim Mirabella</author>
  </authors>
  <commentList>
    <comment ref="H20" authorId="0">
      <text>
        <r>
          <rPr>
            <b/>
            <sz val="8"/>
            <rFont val="Tahoma"/>
            <family val="2"/>
          </rPr>
          <t>Also referred to as ALPHA.  This is your tolerance for error; it is the probability of incorrectly rejecting the null hypothesis.</t>
        </r>
      </text>
    </comment>
    <comment ref="G24" authorId="0">
      <text>
        <r>
          <rPr>
            <b/>
            <sz val="8"/>
            <rFont val="Tahoma"/>
            <family val="2"/>
          </rPr>
          <t>If the decision is to REJECT THE NULL HYPOTHESIS, then the results of the Post-Hoc test determine where the specific differences lie.  Otherwise, ignore this section.</t>
        </r>
      </text>
    </comment>
    <comment ref="H21" authorId="1">
      <text>
        <r>
          <rPr>
            <b/>
            <sz val="8"/>
            <rFont val="Tahoma"/>
            <family val="2"/>
          </rPr>
          <t>A p-value is the probability of making a type 1 error if you reject the null hypothesis.  In other words, it is the probability you would be making a mistake to reject the null.</t>
        </r>
      </text>
    </comment>
    <comment ref="K25" authorId="0">
      <text>
        <r>
          <rPr>
            <b/>
            <sz val="8"/>
            <rFont val="Tahoma"/>
            <family val="2"/>
          </rPr>
          <t>If the confidence interval does not contain the ZERO, the means are concluded to be different.</t>
        </r>
      </text>
    </comment>
  </commentList>
</comments>
</file>

<file path=xl/sharedStrings.xml><?xml version="1.0" encoding="utf-8"?>
<sst xmlns="http://schemas.openxmlformats.org/spreadsheetml/2006/main" count="39" uniqueCount="38">
  <si>
    <t>Group A</t>
  </si>
  <si>
    <t>Group B</t>
  </si>
  <si>
    <t>Group C</t>
  </si>
  <si>
    <t>Group D</t>
  </si>
  <si>
    <t>Group E</t>
  </si>
  <si>
    <t>SUMMARY</t>
  </si>
  <si>
    <t>Groups</t>
  </si>
  <si>
    <t>Count</t>
  </si>
  <si>
    <t>Sum</t>
  </si>
  <si>
    <t>Average</t>
  </si>
  <si>
    <t>Variance</t>
  </si>
  <si>
    <t>ANOVA</t>
  </si>
  <si>
    <t>Source of Variation</t>
  </si>
  <si>
    <t>SS</t>
  </si>
  <si>
    <t>df</t>
  </si>
  <si>
    <t>MS</t>
  </si>
  <si>
    <t>F</t>
  </si>
  <si>
    <t>F crit</t>
  </si>
  <si>
    <t>Total</t>
  </si>
  <si>
    <t>Decision:</t>
  </si>
  <si>
    <t>Null hypothesis:</t>
  </si>
  <si>
    <t>Alternate hypothesis:</t>
  </si>
  <si>
    <t>Not all the means are equal</t>
  </si>
  <si>
    <t>Significance level:</t>
  </si>
  <si>
    <t>Comparison</t>
  </si>
  <si>
    <t>Difference</t>
  </si>
  <si>
    <t>of Means</t>
  </si>
  <si>
    <t>Lower</t>
  </si>
  <si>
    <t>Upper</t>
  </si>
  <si>
    <t>Treatment</t>
  </si>
  <si>
    <t>Error</t>
  </si>
  <si>
    <t>Mean Differences Post-Hoc Tests</t>
  </si>
  <si>
    <t>Conf. Limit</t>
  </si>
  <si>
    <t>p-Value</t>
  </si>
  <si>
    <t xml:space="preserve">     ©2007 DrJimMirabella.com</t>
  </si>
  <si>
    <t>Analysis of Variance</t>
  </si>
  <si>
    <t xml:space="preserve">            Difference in</t>
  </si>
  <si>
    <t xml:space="preserve">     Treatment Means???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</si>
</sst>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0.000000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0000"/>
    <numFmt numFmtId="174" formatCode="0.00000000"/>
    <numFmt numFmtId="175" formatCode="0.000000000"/>
    <numFmt numFmtId="176" formatCode="0.0000000000"/>
    <numFmt numFmtId="177" formatCode="0.00000000000"/>
    <numFmt numFmtId="178" formatCode="0.000000000000"/>
    <numFmt numFmtId="179" formatCode="0.0000000000000"/>
    <numFmt numFmtId="180" formatCode="0.00000000000000"/>
    <numFmt numFmtId="181" formatCode="0.000000000000000"/>
    <numFmt numFmtId="182" formatCode="0.0000000000000000"/>
    <numFmt numFmtId="183" formatCode="0.00000000000000000"/>
    <numFmt numFmtId="184" formatCode="0.000000000000000000"/>
    <numFmt numFmtId="185" formatCode=".00%"/>
    <numFmt numFmtId="186" formatCode="0.0000E+00"/>
    <numFmt numFmtId="187" formatCode="0.000E+00"/>
    <numFmt numFmtId="188" formatCode="0.0E+00"/>
    <numFmt numFmtId="189" formatCode="0E+00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Tahoma"/>
      <family val="2"/>
    </font>
    <font>
      <b/>
      <sz val="10"/>
      <name val="Symbol"/>
      <family val="1"/>
    </font>
    <font>
      <sz val="10"/>
      <name val="Century Gothic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3" fillId="33" borderId="0" xfId="0" applyFont="1" applyFill="1" applyAlignment="1" applyProtection="1">
      <alignment/>
      <protection/>
    </xf>
    <xf numFmtId="0" fontId="4" fillId="33" borderId="10" xfId="0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33" borderId="15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33" borderId="17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 horizontal="left"/>
      <protection/>
    </xf>
    <xf numFmtId="0" fontId="0" fillId="33" borderId="11" xfId="0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19" xfId="0" applyFont="1" applyFill="1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167" fontId="0" fillId="34" borderId="0" xfId="0" applyNumberForma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7" borderId="21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 locked="0"/>
    </xf>
    <xf numFmtId="0" fontId="9" fillId="33" borderId="0" xfId="0" applyFont="1" applyFill="1" applyAlignment="1" applyProtection="1">
      <alignment horizontal="left"/>
      <protection/>
    </xf>
    <xf numFmtId="0" fontId="8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 horizontal="centerContinuous"/>
      <protection/>
    </xf>
    <xf numFmtId="0" fontId="0" fillId="0" borderId="0" xfId="0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3" fillId="35" borderId="22" xfId="0" applyNumberFormat="1" applyFont="1" applyFill="1" applyBorder="1" applyAlignment="1" applyProtection="1">
      <alignment horizontal="center"/>
      <protection locked="0"/>
    </xf>
    <xf numFmtId="0" fontId="3" fillId="35" borderId="23" xfId="0" applyNumberFormat="1" applyFont="1" applyFill="1" applyBorder="1" applyAlignment="1" applyProtection="1">
      <alignment horizontal="center"/>
      <protection locked="0"/>
    </xf>
    <xf numFmtId="0" fontId="3" fillId="35" borderId="11" xfId="0" applyNumberFormat="1" applyFont="1" applyFill="1" applyBorder="1" applyAlignment="1" applyProtection="1">
      <alignment horizontal="center"/>
      <protection locked="0"/>
    </xf>
    <xf numFmtId="0" fontId="0" fillId="35" borderId="24" xfId="0" applyNumberFormat="1" applyFill="1" applyBorder="1" applyAlignment="1" applyProtection="1">
      <alignment horizontal="center"/>
      <protection locked="0"/>
    </xf>
    <xf numFmtId="0" fontId="0" fillId="35" borderId="25" xfId="0" applyNumberFormat="1" applyFill="1" applyBorder="1" applyAlignment="1" applyProtection="1">
      <alignment horizontal="center"/>
      <protection locked="0"/>
    </xf>
    <xf numFmtId="0" fontId="0" fillId="35" borderId="0" xfId="0" applyNumberFormat="1" applyFont="1" applyFill="1" applyBorder="1" applyAlignment="1" applyProtection="1">
      <alignment horizontal="center"/>
      <protection locked="0"/>
    </xf>
    <xf numFmtId="0" fontId="0" fillId="35" borderId="0" xfId="0" applyNumberFormat="1" applyFill="1" applyBorder="1" applyAlignment="1" applyProtection="1">
      <alignment horizontal="center"/>
      <protection locked="0"/>
    </xf>
    <xf numFmtId="0" fontId="0" fillId="35" borderId="24" xfId="0" applyNumberFormat="1" applyFont="1" applyFill="1" applyBorder="1" applyAlignment="1" applyProtection="1">
      <alignment horizontal="center"/>
      <protection locked="0"/>
    </xf>
    <xf numFmtId="0" fontId="0" fillId="35" borderId="25" xfId="0" applyNumberFormat="1" applyFont="1" applyFill="1" applyBorder="1" applyAlignment="1" applyProtection="1">
      <alignment horizontal="center"/>
      <protection locked="0"/>
    </xf>
    <xf numFmtId="0" fontId="0" fillId="35" borderId="0" xfId="0" applyNumberFormat="1" applyFill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/>
      <protection/>
    </xf>
    <xf numFmtId="167" fontId="3" fillId="33" borderId="0" xfId="0" applyNumberFormat="1" applyFont="1" applyFill="1" applyBorder="1" applyAlignment="1" applyProtection="1">
      <alignment horizontal="center"/>
      <protection/>
    </xf>
    <xf numFmtId="167" fontId="3" fillId="33" borderId="11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7" fillId="7" borderId="26" xfId="0" applyFont="1" applyFill="1" applyBorder="1" applyAlignment="1" applyProtection="1">
      <alignment horizontal="center"/>
      <protection/>
    </xf>
    <xf numFmtId="167" fontId="3" fillId="33" borderId="0" xfId="0" applyNumberFormat="1" applyFont="1" applyFill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7" fillId="7" borderId="27" xfId="0" applyFont="1" applyFill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0" fillId="33" borderId="13" xfId="0" applyFill="1" applyBorder="1" applyAlignment="1" applyProtection="1">
      <alignment horizontal="center"/>
      <protection/>
    </xf>
    <xf numFmtId="0" fontId="3" fillId="33" borderId="16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 horizontal="center"/>
      <protection locked="0"/>
    </xf>
    <xf numFmtId="166" fontId="3" fillId="33" borderId="0" xfId="0" applyNumberFormat="1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 horizontal="center"/>
      <protection/>
    </xf>
    <xf numFmtId="0" fontId="3" fillId="33" borderId="17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0" fillId="33" borderId="0" xfId="0" applyFill="1" applyBorder="1" applyAlignment="1" applyProtection="1">
      <alignment horizontal="left"/>
      <protection/>
    </xf>
    <xf numFmtId="0" fontId="0" fillId="33" borderId="16" xfId="0" applyFill="1" applyBorder="1" applyAlignment="1" applyProtection="1">
      <alignment horizontal="left"/>
      <protection/>
    </xf>
    <xf numFmtId="0" fontId="0" fillId="33" borderId="20" xfId="0" applyFont="1" applyFill="1" applyBorder="1" applyAlignment="1" applyProtection="1">
      <alignment horizontal="left"/>
      <protection/>
    </xf>
    <xf numFmtId="0" fontId="0" fillId="33" borderId="28" xfId="0" applyFont="1" applyFill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Confidence Intervals of Groups</a:t>
            </a:r>
          </a:p>
        </c:rich>
      </c:tx>
      <c:layout>
        <c:manualLayout>
          <c:xMode val="factor"/>
          <c:yMode val="factor"/>
          <c:x val="-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925"/>
          <c:w val="0.97775"/>
          <c:h val="0.874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errBars>
            <c:errDir val="y"/>
            <c:errBarType val="plus"/>
            <c:errValType val="fixedVal"/>
            <c:val val="0"/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ANOVA!$X$5:$X$9</c:f>
              <c:strCache>
                <c:ptCount val="5"/>
                <c:pt idx="0">
                  <c:v>Group A</c:v>
                </c:pt>
                <c:pt idx="1">
                  <c:v>Group B</c:v>
                </c:pt>
                <c:pt idx="2">
                  <c:v>Group C</c:v>
                </c:pt>
                <c:pt idx="3">
                  <c:v>Group D</c:v>
                </c:pt>
                <c:pt idx="4">
                  <c:v>Group E</c:v>
                </c:pt>
              </c:strCache>
            </c:strRef>
          </c:cat>
          <c:val>
            <c:numRef>
              <c:f>ANOVA!$Y$5:$Y$9</c:f>
              <c:numCache>
                <c:ptCount val="5"/>
                <c:pt idx="0">
                  <c:v>17.023048461100593</c:v>
                </c:pt>
                <c:pt idx="1">
                  <c:v>20.113135275575175</c:v>
                </c:pt>
                <c:pt idx="2">
                  <c:v>26.770008679260926</c:v>
                </c:pt>
                <c:pt idx="3">
                  <c:v>20.36253098809649</c:v>
                </c:pt>
                <c:pt idx="4">
                  <c:v>17.62642501845336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errBars>
            <c:errDir val="y"/>
            <c:errBarType val="minus"/>
            <c:errValType val="fixedVal"/>
            <c:val val="0"/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ANOVA!$X$5:$X$9</c:f>
              <c:strCache>
                <c:ptCount val="5"/>
                <c:pt idx="0">
                  <c:v>Group A</c:v>
                </c:pt>
                <c:pt idx="1">
                  <c:v>Group B</c:v>
                </c:pt>
                <c:pt idx="2">
                  <c:v>Group C</c:v>
                </c:pt>
                <c:pt idx="3">
                  <c:v>Group D</c:v>
                </c:pt>
                <c:pt idx="4">
                  <c:v>Group E</c:v>
                </c:pt>
              </c:strCache>
            </c:strRef>
          </c:cat>
          <c:val>
            <c:numRef>
              <c:f>ANOVA!$Z$5:$Z$9</c:f>
              <c:numCache>
                <c:ptCount val="5"/>
                <c:pt idx="0">
                  <c:v>14.110551538899403</c:v>
                </c:pt>
                <c:pt idx="1">
                  <c:v>16.85686472442478</c:v>
                </c:pt>
                <c:pt idx="2">
                  <c:v>23.00999132073907</c:v>
                </c:pt>
                <c:pt idx="3">
                  <c:v>15.757469011903494</c:v>
                </c:pt>
                <c:pt idx="4">
                  <c:v>15.285574981546594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ANOVA!$X$5:$X$9</c:f>
              <c:strCache>
                <c:ptCount val="5"/>
                <c:pt idx="0">
                  <c:v>Group A</c:v>
                </c:pt>
                <c:pt idx="1">
                  <c:v>Group B</c:v>
                </c:pt>
                <c:pt idx="2">
                  <c:v>Group C</c:v>
                </c:pt>
                <c:pt idx="3">
                  <c:v>Group D</c:v>
                </c:pt>
                <c:pt idx="4">
                  <c:v>Group E</c:v>
                </c:pt>
              </c:strCache>
            </c:strRef>
          </c:cat>
          <c:val>
            <c:numRef>
              <c:f>ANOVA!$AA$5:$AA$9</c:f>
              <c:numCache>
                <c:ptCount val="5"/>
                <c:pt idx="0">
                  <c:v>15.566799999999999</c:v>
                </c:pt>
                <c:pt idx="1">
                  <c:v>18.484999999999978</c:v>
                </c:pt>
                <c:pt idx="2">
                  <c:v>24.889999999999997</c:v>
                </c:pt>
                <c:pt idx="3">
                  <c:v>18.05999999999999</c:v>
                </c:pt>
                <c:pt idx="4">
                  <c:v>16.455999999999978</c:v>
                </c:pt>
              </c:numCache>
            </c:numRef>
          </c:val>
          <c:smooth val="0"/>
        </c:ser>
        <c:hiLowLines>
          <c:spPr>
            <a:ln w="25400">
              <a:solidFill>
                <a:srgbClr val="000000"/>
              </a:solidFill>
            </a:ln>
          </c:spPr>
        </c:hiLowLines>
        <c:axId val="21342453"/>
        <c:axId val="57864350"/>
      </c:lineChart>
      <c:catAx>
        <c:axId val="213424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864350"/>
        <c:crosses val="autoZero"/>
        <c:auto val="1"/>
        <c:lblOffset val="100"/>
        <c:tickLblSkip val="1"/>
        <c:noMultiLvlLbl val="0"/>
      </c:catAx>
      <c:valAx>
        <c:axId val="57864350"/>
        <c:scaling>
          <c:orientation val="minMax"/>
        </c:scaling>
        <c:axPos val="l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342453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3"/>
  <sheetViews>
    <sheetView tabSelected="1" zoomScalePageLayoutView="0" workbookViewId="0" topLeftCell="A1">
      <selection activeCell="Q10" sqref="Q10"/>
    </sheetView>
  </sheetViews>
  <sheetFormatPr defaultColWidth="9.140625" defaultRowHeight="12.75"/>
  <cols>
    <col min="1" max="5" width="10.28125" style="1" bestFit="1" customWidth="1"/>
    <col min="6" max="6" width="9.140625" style="1" customWidth="1"/>
    <col min="7" max="7" width="22.421875" style="1" customWidth="1"/>
    <col min="8" max="8" width="17.28125" style="1" customWidth="1"/>
    <col min="9" max="9" width="11.7109375" style="34" customWidth="1"/>
    <col min="10" max="10" width="19.28125" style="34" customWidth="1"/>
    <col min="11" max="11" width="23.28125" style="1" customWidth="1"/>
    <col min="12" max="12" width="12.421875" style="1" customWidth="1"/>
    <col min="13" max="14" width="0" style="1" hidden="1" customWidth="1"/>
    <col min="15" max="22" width="9.140625" style="1" customWidth="1"/>
    <col min="23" max="27" width="1.7109375" style="1" customWidth="1"/>
    <col min="28" max="16384" width="9.140625" style="1" customWidth="1"/>
  </cols>
  <sheetData>
    <row r="1" spans="1:10" s="30" customFormat="1" ht="20.25">
      <c r="A1" s="31" t="s">
        <v>35</v>
      </c>
      <c r="B1" s="32"/>
      <c r="C1" s="33"/>
      <c r="I1" s="47"/>
      <c r="J1" s="47"/>
    </row>
    <row r="2" spans="1:6" ht="12.75" customHeight="1">
      <c r="A2" s="34"/>
      <c r="B2" s="34"/>
      <c r="D2" s="35"/>
      <c r="E2" s="36"/>
      <c r="F2" s="36"/>
    </row>
    <row r="3" spans="1:13" ht="13.5" thickBot="1">
      <c r="A3" s="37" t="s">
        <v>0</v>
      </c>
      <c r="B3" s="38" t="s">
        <v>1</v>
      </c>
      <c r="C3" s="38" t="s">
        <v>2</v>
      </c>
      <c r="D3" s="38" t="s">
        <v>3</v>
      </c>
      <c r="E3" s="39" t="s">
        <v>4</v>
      </c>
      <c r="G3" s="5" t="s">
        <v>5</v>
      </c>
      <c r="H3" s="2"/>
      <c r="M3" s="3">
        <f>AVERAGE(A4:E153)</f>
        <v>18.601333333333326</v>
      </c>
    </row>
    <row r="4" spans="1:11" ht="12.75">
      <c r="A4" s="40">
        <v>18.5</v>
      </c>
      <c r="B4" s="41">
        <v>26.3</v>
      </c>
      <c r="C4" s="41">
        <v>20.6</v>
      </c>
      <c r="D4" s="41">
        <v>25.4</v>
      </c>
      <c r="E4" s="42">
        <v>12.4799999999999</v>
      </c>
      <c r="G4" s="48" t="s">
        <v>6</v>
      </c>
      <c r="H4" s="48" t="s">
        <v>7</v>
      </c>
      <c r="I4" s="48" t="s">
        <v>8</v>
      </c>
      <c r="J4" s="48" t="s">
        <v>9</v>
      </c>
      <c r="K4" s="48" t="s">
        <v>10</v>
      </c>
    </row>
    <row r="5" spans="1:27" ht="12.75">
      <c r="A5" s="40">
        <v>24</v>
      </c>
      <c r="B5" s="41">
        <v>25.3</v>
      </c>
      <c r="C5" s="41">
        <v>25.2</v>
      </c>
      <c r="D5" s="41">
        <v>19.9</v>
      </c>
      <c r="E5" s="43">
        <v>14.96</v>
      </c>
      <c r="G5" s="23" t="str">
        <f>IF(ISBLANK(A3),"",A3)</f>
        <v>Group A</v>
      </c>
      <c r="H5" s="52">
        <f>COUNT(A4:A153)</f>
        <v>25</v>
      </c>
      <c r="I5" s="49">
        <f>SUM(A4:A153)</f>
        <v>389.16999999999996</v>
      </c>
      <c r="J5" s="49">
        <f>IF(H5&gt;0,I5/H5,"")</f>
        <v>15.566799999999999</v>
      </c>
      <c r="K5" s="49">
        <f>IF(H5&gt;0,VAR(A4:A153),"")</f>
        <v>11.968206000000086</v>
      </c>
      <c r="M5" s="1">
        <f>IF(H5&gt;0,H5*((J5-$M$3)^2),0)</f>
        <v>230.2098137777768</v>
      </c>
      <c r="N5" s="1">
        <f>IF(H5&gt;0,K5*(H5-1),0)</f>
        <v>287.23694400000204</v>
      </c>
      <c r="W5" s="26">
        <f>IF(H5&gt;0,(H5-1)*K5,0)</f>
        <v>287.23694400000204</v>
      </c>
      <c r="X5" s="26" t="str">
        <f>G5</f>
        <v>Group A</v>
      </c>
      <c r="Y5" s="27">
        <f>$J5+$W$10*TINV($H$20,$I$14)/SQRT($H5)</f>
        <v>17.023048461100593</v>
      </c>
      <c r="Z5" s="27">
        <f>$J5-$W$10*TINV($H$20,$I$14)/SQRT($H5)</f>
        <v>14.110551538899403</v>
      </c>
      <c r="AA5" s="27">
        <f>J5</f>
        <v>15.566799999999999</v>
      </c>
    </row>
    <row r="6" spans="1:27" ht="12.75">
      <c r="A6" s="40">
        <v>17.2</v>
      </c>
      <c r="B6" s="41">
        <v>24</v>
      </c>
      <c r="C6" s="41">
        <v>20.8</v>
      </c>
      <c r="D6" s="41">
        <v>22.6</v>
      </c>
      <c r="E6" s="43">
        <v>17.44</v>
      </c>
      <c r="G6" s="23" t="str">
        <f>IF(ISBLANK(B3),"",B3)</f>
        <v>Group B</v>
      </c>
      <c r="H6" s="52">
        <f>COUNT(B4:B153)</f>
        <v>20</v>
      </c>
      <c r="I6" s="49">
        <f>SUM(B4:B153)</f>
        <v>369.69999999999953</v>
      </c>
      <c r="J6" s="49">
        <f>IF(H6&gt;0,I6/H6,"")</f>
        <v>18.484999999999978</v>
      </c>
      <c r="K6" s="49">
        <f>IF(H6&gt;0,VAR(B4:B153),"")</f>
        <v>21.21481578947389</v>
      </c>
      <c r="M6" s="1">
        <f>IF(H6&gt;0,H6*((J6-$M$3)^2),0)</f>
        <v>0.2706688888889553</v>
      </c>
      <c r="N6" s="1">
        <f>IF(H6&gt;0,K6*(H6-1),0)</f>
        <v>403.08150000000387</v>
      </c>
      <c r="W6" s="26">
        <f>IF(H6&gt;0,(H6-1)*K6,0)</f>
        <v>403.08150000000387</v>
      </c>
      <c r="X6" s="26" t="str">
        <f>G6</f>
        <v>Group B</v>
      </c>
      <c r="Y6" s="27">
        <f>$J6+$W$10*TINV($H$20,$I$14)/SQRT($H6)</f>
        <v>20.113135275575175</v>
      </c>
      <c r="Z6" s="27">
        <f>$J6-$W$10*TINV($H$20,$I$14)/SQRT($H6)</f>
        <v>16.85686472442478</v>
      </c>
      <c r="AA6" s="27">
        <f>J6</f>
        <v>18.484999999999978</v>
      </c>
    </row>
    <row r="7" spans="1:27" ht="12.75">
      <c r="A7" s="40">
        <v>19.9</v>
      </c>
      <c r="B7" s="41">
        <v>21.2</v>
      </c>
      <c r="C7" s="41">
        <v>24.7</v>
      </c>
      <c r="D7" s="41">
        <v>17.5</v>
      </c>
      <c r="E7" s="43">
        <v>17.5</v>
      </c>
      <c r="G7" s="23" t="str">
        <f>IF(ISBLANK(C3),"",C3)</f>
        <v>Group C</v>
      </c>
      <c r="H7" s="52">
        <f>COUNT(C4:C153)</f>
        <v>15</v>
      </c>
      <c r="I7" s="49">
        <f>SUM(C4:C153)</f>
        <v>373.34999999999997</v>
      </c>
      <c r="J7" s="49">
        <f>IF(H7&gt;0,I7/H7,"")</f>
        <v>24.889999999999997</v>
      </c>
      <c r="K7" s="49">
        <f>IF(H7&gt;0,VAR(C4:C153),"")</f>
        <v>4.542785714285715</v>
      </c>
      <c r="L7" s="4"/>
      <c r="M7" s="1">
        <f>IF(H7&gt;0,H7*((J7-$M$3)^2),0)</f>
        <v>593.2099266666676</v>
      </c>
      <c r="N7" s="1">
        <f>IF(H7&gt;0,K7*(H7-1),0)</f>
        <v>63.59900000000002</v>
      </c>
      <c r="W7" s="26">
        <f>IF(H7&gt;0,(H7-1)*K7,0)</f>
        <v>63.59900000000002</v>
      </c>
      <c r="X7" s="26" t="str">
        <f>G7</f>
        <v>Group C</v>
      </c>
      <c r="Y7" s="27">
        <f>$J7+$W$10*TINV($H$20,$I$14)/SQRT($H7)</f>
        <v>26.770008679260926</v>
      </c>
      <c r="Z7" s="27">
        <f>$J7-$W$10*TINV($H$20,$I$14)/SQRT($H7)</f>
        <v>23.00999132073907</v>
      </c>
      <c r="AA7" s="27">
        <f>J7</f>
        <v>24.889999999999997</v>
      </c>
    </row>
    <row r="8" spans="1:27" ht="12.75">
      <c r="A8" s="44">
        <v>18</v>
      </c>
      <c r="B8" s="45">
        <v>24.5</v>
      </c>
      <c r="C8" s="45">
        <v>22.9</v>
      </c>
      <c r="D8" s="45">
        <v>20.4</v>
      </c>
      <c r="E8" s="43">
        <v>19.9</v>
      </c>
      <c r="G8" s="71" t="str">
        <f>IF(ISBLANK(D3),"",D3)</f>
        <v>Group D</v>
      </c>
      <c r="H8" s="63">
        <f>COUNT(D4:D153)</f>
        <v>10</v>
      </c>
      <c r="I8" s="60">
        <f>SUM(D4:D153)</f>
        <v>180.5999999999999</v>
      </c>
      <c r="J8" s="49">
        <f>IF(H8&gt;0,I8/H8,"")</f>
        <v>18.05999999999999</v>
      </c>
      <c r="K8" s="49">
        <f>IF(H8&gt;0,VAR(D4:D153),"")</f>
        <v>16.343111111111234</v>
      </c>
      <c r="M8" s="1">
        <f>IF(H8&gt;0,H8*((J8-$M$3)^2),0)</f>
        <v>2.9304177777777864</v>
      </c>
      <c r="N8" s="1">
        <f>IF(H8&gt;0,K8*(H8-1),0)</f>
        <v>147.0880000000011</v>
      </c>
      <c r="W8" s="26">
        <f>IF(H8&gt;0,(H8-1)*K8,0)</f>
        <v>147.0880000000011</v>
      </c>
      <c r="X8" s="26" t="str">
        <f>G8</f>
        <v>Group D</v>
      </c>
      <c r="Y8" s="27">
        <f>$J8+$W$10*TINV($H$20,$I$14)/SQRT($H8)</f>
        <v>20.36253098809649</v>
      </c>
      <c r="Z8" s="27">
        <f>$J8-$W$10*TINV($H$20,$I$14)/SQRT($H8)</f>
        <v>15.757469011903494</v>
      </c>
      <c r="AA8" s="27">
        <f>J8</f>
        <v>18.05999999999999</v>
      </c>
    </row>
    <row r="9" spans="1:27" ht="13.5" thickBot="1">
      <c r="A9" s="40">
        <v>17.99</v>
      </c>
      <c r="B9" s="41">
        <v>21.95</v>
      </c>
      <c r="C9" s="41">
        <v>24.07</v>
      </c>
      <c r="D9" s="41">
        <v>17.44</v>
      </c>
      <c r="E9" s="43"/>
      <c r="G9" s="57" t="str">
        <f>IF(ISBLANK(E3),"",E3)</f>
        <v>Group E</v>
      </c>
      <c r="H9" s="53">
        <f>COUNT(E4:E153)</f>
        <v>5</v>
      </c>
      <c r="I9" s="50">
        <f>SUM(E4:E153)</f>
        <v>82.27999999999989</v>
      </c>
      <c r="J9" s="50">
        <f>IF(H9&gt;0,I9/H9,"")</f>
        <v>16.455999999999978</v>
      </c>
      <c r="K9" s="50">
        <f>IF(H9&gt;0,VAR(E4:E153),"")</f>
        <v>7.991480000000308</v>
      </c>
      <c r="M9" s="1">
        <f>IF(H9&gt;0,H9*((J9-$M$3)^2),0)</f>
        <v>23.01227555555586</v>
      </c>
      <c r="N9" s="1">
        <f>IF(H9&gt;0,K9*(H9-1),0)</f>
        <v>31.965920000001233</v>
      </c>
      <c r="W9" s="26">
        <f>IF(H9&gt;0,(H9-1)*K9,0)</f>
        <v>31.965920000001233</v>
      </c>
      <c r="X9" s="26" t="str">
        <f>G9</f>
        <v>Group E</v>
      </c>
      <c r="Y9" s="27">
        <f>J9+$W$10*TINV($H$20,H9-1)/SQRT($I$16+1)</f>
        <v>17.62642501845336</v>
      </c>
      <c r="Z9" s="27">
        <f>J9-$W$10*TINV($H$20,H9-1)/SQRT($I$16+1)</f>
        <v>15.285574981546594</v>
      </c>
      <c r="AA9" s="27">
        <f>J9</f>
        <v>16.455999999999978</v>
      </c>
    </row>
    <row r="10" spans="1:27" ht="12.75">
      <c r="A10" s="40">
        <v>17.48</v>
      </c>
      <c r="B10" s="41">
        <v>21.18</v>
      </c>
      <c r="C10" s="41">
        <v>24.48</v>
      </c>
      <c r="D10" s="41">
        <v>16.2</v>
      </c>
      <c r="E10" s="43"/>
      <c r="W10" s="26">
        <f>SQRT(SUM(W5:W9)/I14)</f>
        <v>3.650775581004297</v>
      </c>
      <c r="X10" s="28"/>
      <c r="Y10" s="28"/>
      <c r="Z10" s="28"/>
      <c r="AA10" s="28"/>
    </row>
    <row r="11" spans="1:12" ht="13.5" thickBot="1">
      <c r="A11" s="40">
        <v>16.97</v>
      </c>
      <c r="B11" s="41">
        <v>20.41</v>
      </c>
      <c r="C11" s="41">
        <v>24.89</v>
      </c>
      <c r="D11" s="41">
        <v>14.96</v>
      </c>
      <c r="E11" s="42"/>
      <c r="G11" s="5" t="s">
        <v>11</v>
      </c>
      <c r="H11" s="2"/>
      <c r="I11" s="51"/>
      <c r="J11" s="51"/>
      <c r="K11" s="2"/>
      <c r="L11" s="2"/>
    </row>
    <row r="12" spans="1:12" ht="12.75">
      <c r="A12" s="40">
        <v>16.46</v>
      </c>
      <c r="B12" s="41">
        <v>19.64</v>
      </c>
      <c r="C12" s="41">
        <v>25.3</v>
      </c>
      <c r="D12" s="41">
        <v>13.72</v>
      </c>
      <c r="E12" s="43"/>
      <c r="G12" s="6" t="s">
        <v>12</v>
      </c>
      <c r="H12" s="48" t="s">
        <v>13</v>
      </c>
      <c r="I12" s="48" t="s">
        <v>14</v>
      </c>
      <c r="J12" s="48" t="s">
        <v>15</v>
      </c>
      <c r="K12" s="48" t="s">
        <v>16</v>
      </c>
      <c r="L12" s="48" t="s">
        <v>17</v>
      </c>
    </row>
    <row r="13" spans="1:12" ht="12.75">
      <c r="A13" s="44">
        <v>15.95</v>
      </c>
      <c r="B13" s="45">
        <v>18.87</v>
      </c>
      <c r="C13" s="45">
        <v>25.71</v>
      </c>
      <c r="D13" s="45">
        <v>12.4799999999999</v>
      </c>
      <c r="E13" s="43"/>
      <c r="G13" s="7" t="s">
        <v>29</v>
      </c>
      <c r="H13" s="49">
        <f>SUM(M5:M9)</f>
        <v>849.6331026666669</v>
      </c>
      <c r="I13" s="52">
        <f>COUNTIF(H5:H9,"&gt;0")-1</f>
        <v>4</v>
      </c>
      <c r="J13" s="49">
        <f>H13/I13</f>
        <v>212.40827566666673</v>
      </c>
      <c r="K13" s="49">
        <f>J13/J14</f>
        <v>15.936801353601393</v>
      </c>
      <c r="L13" s="60">
        <f>FINV(H20,I13,I14)</f>
        <v>2.502656463399941</v>
      </c>
    </row>
    <row r="14" spans="1:12" ht="12.75">
      <c r="A14" s="40">
        <v>15.44</v>
      </c>
      <c r="B14" s="41">
        <v>18.1</v>
      </c>
      <c r="C14" s="41">
        <v>26.12</v>
      </c>
      <c r="D14" s="41"/>
      <c r="E14" s="46"/>
      <c r="G14" s="7" t="s">
        <v>30</v>
      </c>
      <c r="H14" s="49">
        <f>SUM(N5:N9)</f>
        <v>932.9713640000083</v>
      </c>
      <c r="I14" s="52">
        <f>I16-I13</f>
        <v>70</v>
      </c>
      <c r="J14" s="49">
        <f>H14/I14</f>
        <v>13.328162342857262</v>
      </c>
      <c r="K14" s="49"/>
      <c r="L14" s="49"/>
    </row>
    <row r="15" spans="1:12" ht="12.75">
      <c r="A15" s="40">
        <v>14.93</v>
      </c>
      <c r="B15" s="41">
        <v>17.33</v>
      </c>
      <c r="C15" s="41">
        <v>26.53</v>
      </c>
      <c r="D15" s="41"/>
      <c r="E15" s="46"/>
      <c r="G15" s="7"/>
      <c r="H15" s="49"/>
      <c r="I15" s="52"/>
      <c r="J15" s="52"/>
      <c r="K15" s="52"/>
      <c r="L15" s="52"/>
    </row>
    <row r="16" spans="1:12" ht="13.5" thickBot="1">
      <c r="A16" s="40">
        <v>14.42</v>
      </c>
      <c r="B16" s="41">
        <v>16.56</v>
      </c>
      <c r="C16" s="41">
        <v>26.94</v>
      </c>
      <c r="D16" s="41"/>
      <c r="E16" s="46"/>
      <c r="G16" s="8" t="s">
        <v>18</v>
      </c>
      <c r="H16" s="50">
        <f>H13+H14</f>
        <v>1782.6044666666753</v>
      </c>
      <c r="I16" s="53">
        <f>SUM(H5:H9)-1</f>
        <v>74</v>
      </c>
      <c r="J16" s="53"/>
      <c r="K16" s="53"/>
      <c r="L16" s="53"/>
    </row>
    <row r="17" spans="1:5" ht="13.5" thickBot="1">
      <c r="A17" s="40">
        <v>13.91</v>
      </c>
      <c r="B17" s="41">
        <v>15.79</v>
      </c>
      <c r="C17" s="41">
        <v>27.35</v>
      </c>
      <c r="D17" s="41"/>
      <c r="E17" s="46"/>
    </row>
    <row r="18" spans="1:12" ht="12.75">
      <c r="A18" s="44">
        <v>13.4</v>
      </c>
      <c r="B18" s="45">
        <v>15.02</v>
      </c>
      <c r="C18" s="45">
        <v>27.76</v>
      </c>
      <c r="D18" s="41"/>
      <c r="E18" s="46"/>
      <c r="G18" s="9" t="s">
        <v>20</v>
      </c>
      <c r="H18" s="10" t="str">
        <f>IF(I13=4,"m1 = m2 = m3 = m4 = m5",IF(I13=3,"m1 = m2 = m3 = m4","m1 = m2 = m3"))</f>
        <v>m1 = m2 = m3 = m4 = m5</v>
      </c>
      <c r="I18" s="54"/>
      <c r="J18" s="54"/>
      <c r="K18" s="11"/>
      <c r="L18" s="12"/>
    </row>
    <row r="19" spans="1:12" ht="12.75">
      <c r="A19" s="40">
        <v>12.89</v>
      </c>
      <c r="B19" s="41">
        <v>14.2499999999999</v>
      </c>
      <c r="C19" s="41"/>
      <c r="D19" s="41"/>
      <c r="E19" s="46"/>
      <c r="G19" s="13" t="s">
        <v>21</v>
      </c>
      <c r="H19" s="14" t="s">
        <v>22</v>
      </c>
      <c r="I19" s="55"/>
      <c r="J19" s="55"/>
      <c r="K19" s="15"/>
      <c r="L19" s="16"/>
    </row>
    <row r="20" spans="1:12" ht="12.75">
      <c r="A20" s="40">
        <v>12.38</v>
      </c>
      <c r="B20" s="41">
        <v>13.4799999999999</v>
      </c>
      <c r="C20" s="41"/>
      <c r="D20" s="41"/>
      <c r="E20" s="46"/>
      <c r="G20" s="13" t="s">
        <v>23</v>
      </c>
      <c r="H20" s="67">
        <v>0.05</v>
      </c>
      <c r="I20" s="56"/>
      <c r="J20" s="56"/>
      <c r="K20" s="15"/>
      <c r="L20" s="16"/>
    </row>
    <row r="21" spans="1:12" ht="12.75">
      <c r="A21" s="40">
        <v>11.87</v>
      </c>
      <c r="B21" s="41">
        <v>12.7099999999999</v>
      </c>
      <c r="C21" s="41"/>
      <c r="D21" s="41"/>
      <c r="E21" s="46"/>
      <c r="G21" s="13" t="s">
        <v>33</v>
      </c>
      <c r="H21" s="68">
        <f>FDIST(K13,I13,I14)</f>
        <v>2.5467967091049703E-09</v>
      </c>
      <c r="I21" s="56"/>
      <c r="J21" s="56"/>
      <c r="K21" s="15"/>
      <c r="L21" s="16"/>
    </row>
    <row r="22" spans="1:12" ht="13.5" thickBot="1">
      <c r="A22" s="40">
        <v>11.36</v>
      </c>
      <c r="B22" s="41">
        <v>11.9399999999999</v>
      </c>
      <c r="C22" s="41"/>
      <c r="D22" s="41"/>
      <c r="E22" s="46"/>
      <c r="G22" s="17" t="s">
        <v>19</v>
      </c>
      <c r="H22" s="18" t="str">
        <f>IF(K13&gt;L13,"Reject the null hypothesis","Do not reject the null hypothesis")</f>
        <v>Reject the null hypothesis</v>
      </c>
      <c r="I22" s="57"/>
      <c r="J22" s="57"/>
      <c r="K22" s="19"/>
      <c r="L22" s="20"/>
    </row>
    <row r="23" spans="1:5" ht="13.5" thickBot="1">
      <c r="A23" s="40">
        <v>10.85</v>
      </c>
      <c r="B23" s="45">
        <v>11.1699999999999</v>
      </c>
      <c r="C23" s="41"/>
      <c r="D23" s="41"/>
      <c r="E23" s="46"/>
    </row>
    <row r="24" spans="1:12" ht="12.75">
      <c r="A24" s="40">
        <v>10.34</v>
      </c>
      <c r="B24" s="41"/>
      <c r="C24" s="41"/>
      <c r="D24" s="41"/>
      <c r="E24" s="46"/>
      <c r="G24" s="21" t="s">
        <v>31</v>
      </c>
      <c r="H24" s="64"/>
      <c r="I24" s="61"/>
      <c r="J24" s="58"/>
      <c r="K24" s="11"/>
      <c r="L24" s="12"/>
    </row>
    <row r="25" spans="1:12" ht="12.75">
      <c r="A25" s="44">
        <v>9.83</v>
      </c>
      <c r="B25" s="41"/>
      <c r="C25" s="41"/>
      <c r="D25" s="41"/>
      <c r="E25" s="46"/>
      <c r="G25" s="22"/>
      <c r="H25" s="23" t="s">
        <v>25</v>
      </c>
      <c r="I25" s="23" t="s">
        <v>27</v>
      </c>
      <c r="J25" s="23" t="s">
        <v>28</v>
      </c>
      <c r="K25" s="72" t="s">
        <v>36</v>
      </c>
      <c r="L25" s="73"/>
    </row>
    <row r="26" spans="1:12" ht="12.75">
      <c r="A26" s="40">
        <v>17.2</v>
      </c>
      <c r="B26" s="41"/>
      <c r="C26" s="41"/>
      <c r="D26" s="41"/>
      <c r="E26" s="43"/>
      <c r="G26" s="24" t="s">
        <v>24</v>
      </c>
      <c r="H26" s="25" t="s">
        <v>26</v>
      </c>
      <c r="I26" s="25" t="s">
        <v>32</v>
      </c>
      <c r="J26" s="25" t="s">
        <v>32</v>
      </c>
      <c r="K26" s="74" t="s">
        <v>37</v>
      </c>
      <c r="L26" s="75"/>
    </row>
    <row r="27" spans="1:12" ht="12.75">
      <c r="A27" s="40">
        <v>19.9</v>
      </c>
      <c r="B27" s="41"/>
      <c r="C27" s="41"/>
      <c r="D27" s="41"/>
      <c r="E27" s="43"/>
      <c r="G27" s="69" t="str">
        <f>IF(OR(H6=0,H5=0),"",CONCATENATE(G5," to ",G6))</f>
        <v>Group A to Group B</v>
      </c>
      <c r="H27" s="49">
        <f>IF(G27="","",ABS($J$5-$J$6))</f>
        <v>2.9181999999999793</v>
      </c>
      <c r="I27" s="49">
        <f>IF(G27="","",$H27-TINV($H$20,$I$14)*SQRT(($J$14)*((1/$H$5)+(1/$H$6))))</f>
        <v>0.7338273083490852</v>
      </c>
      <c r="J27" s="49">
        <f>IF(G27="","",$H27+TINV($H$20,$I$14)*SQRT(($J$14)*((1/$H$5)+(1/$H$6))))</f>
        <v>5.102572691650874</v>
      </c>
      <c r="K27" s="52" t="str">
        <f aca="true" t="shared" si="0" ref="K27:K36">IF(G27="","",IF(I27*J27&gt;0,"***Means are different***","    - no difference -"))</f>
        <v>***Means are different***</v>
      </c>
      <c r="L27" s="65"/>
    </row>
    <row r="28" spans="1:12" ht="12.75">
      <c r="A28" s="44">
        <v>18</v>
      </c>
      <c r="B28" s="45"/>
      <c r="C28" s="45"/>
      <c r="D28" s="45"/>
      <c r="E28" s="43"/>
      <c r="G28" s="69" t="str">
        <f>IF(OR(H7=0,H5=0),"",CONCATENATE(G5," to ",G7))</f>
        <v>Group A to Group C</v>
      </c>
      <c r="H28" s="49">
        <f>IF(G28="","",ABS($J$5-$J$7))</f>
        <v>9.323199999999998</v>
      </c>
      <c r="I28" s="49">
        <f>IF(G28="","",$H28-TINV($H$20,$I$14)*SQRT(($J$14)*((1/$H$5)+(1/$H$7))))</f>
        <v>6.945156221060199</v>
      </c>
      <c r="J28" s="49">
        <f>IF(G28="","",$H28+TINV($H$20,$I$14)*SQRT(($J$14)*((1/$H$5)+(1/$H$7))))</f>
        <v>11.701243778939798</v>
      </c>
      <c r="K28" s="52" t="str">
        <f t="shared" si="0"/>
        <v>***Means are different***</v>
      </c>
      <c r="L28" s="65"/>
    </row>
    <row r="29" spans="1:12" ht="12.75">
      <c r="A29" s="40"/>
      <c r="B29" s="41"/>
      <c r="C29" s="41"/>
      <c r="D29" s="41"/>
      <c r="E29" s="43"/>
      <c r="G29" s="69" t="str">
        <f>IF(OR(H7=0,H7=0),"",CONCATENATE(G6," to ",G7))</f>
        <v>Group B to Group C</v>
      </c>
      <c r="H29" s="49">
        <f>IF(G29="","",ABS($J$6-$J$7))</f>
        <v>6.405000000000019</v>
      </c>
      <c r="I29" s="49">
        <f>IF(G29="","",$H29-TINV($H$20,$I$14)*SQRT(($J$14)*((1/$H$6)+(1/$H$7))))</f>
        <v>3.917982286016312</v>
      </c>
      <c r="J29" s="49">
        <f>IF(G29="","",$H29+TINV($H$20,$I$14)*SQRT(($J$14)*((1/$H$6)+(1/$H$7))))</f>
        <v>8.892017713983726</v>
      </c>
      <c r="K29" s="52" t="str">
        <f t="shared" si="0"/>
        <v>***Means are different***</v>
      </c>
      <c r="L29" s="65"/>
    </row>
    <row r="30" spans="1:12" ht="12.75">
      <c r="A30" s="40"/>
      <c r="B30" s="41"/>
      <c r="C30" s="41"/>
      <c r="D30" s="41"/>
      <c r="E30" s="43"/>
      <c r="G30" s="69" t="str">
        <f>IF(OR(H8=0,H5=0),"",CONCATENATE(G5," to ",G8))</f>
        <v>Group A to Group D</v>
      </c>
      <c r="H30" s="49">
        <f>IF(G30="","",ABS($J$5-$J$8))</f>
        <v>2.4931999999999928</v>
      </c>
      <c r="I30" s="49">
        <f>IF(G30="","",$H30-TINV($H$20,$I$14)*SQRT(($J$14)*((1/$H$5)+(1/$H$8))))</f>
        <v>-0.23119140572762253</v>
      </c>
      <c r="J30" s="49">
        <f>IF(G30="","",$H30+TINV($H$20,$I$14)*SQRT(($J$14)*((1/$H$5)+(1/$H$8))))</f>
        <v>5.2175914057276085</v>
      </c>
      <c r="K30" s="52" t="str">
        <f t="shared" si="0"/>
        <v>    - no difference -</v>
      </c>
      <c r="L30" s="65"/>
    </row>
    <row r="31" spans="1:12" ht="12.75">
      <c r="A31" s="40"/>
      <c r="B31" s="41"/>
      <c r="C31" s="41"/>
      <c r="D31" s="41"/>
      <c r="E31" s="42"/>
      <c r="G31" s="69" t="str">
        <f>IF(OR(H8=0,H6=0),"",CONCATENATE(G6," to ",G8))</f>
        <v>Group B to Group D</v>
      </c>
      <c r="H31" s="49">
        <f>IF(G31="","",ABS($J$6-$J$8))</f>
        <v>0.4249999999999865</v>
      </c>
      <c r="I31" s="49">
        <f>IF(G31="","",$H31-TINV($H$20,$I$14)*SQRT(($J$14)*((1/$H$6)+(1/$H$8))))</f>
        <v>-2.3950130188914076</v>
      </c>
      <c r="J31" s="49">
        <f>IF(G31="","",$H31+TINV($H$20,$I$14)*SQRT(($J$14)*((1/$H$6)+(1/$H$8))))</f>
        <v>3.2450130188913806</v>
      </c>
      <c r="K31" s="52" t="str">
        <f t="shared" si="0"/>
        <v>    - no difference -</v>
      </c>
      <c r="L31" s="65"/>
    </row>
    <row r="32" spans="1:12" ht="12.75">
      <c r="A32" s="40"/>
      <c r="B32" s="41"/>
      <c r="C32" s="41"/>
      <c r="D32" s="41"/>
      <c r="E32" s="43"/>
      <c r="G32" s="69" t="str">
        <f>IF(OR(H8=0,H7=0),"",CONCATENATE(G7," to ",G8))</f>
        <v>Group C to Group D</v>
      </c>
      <c r="H32" s="49">
        <f>IF(G32="","",ABS($J$7-$J$8))</f>
        <v>6.830000000000005</v>
      </c>
      <c r="I32" s="49">
        <f>IF(G32="","",$H32-TINV($H$20,$I$14)*SQRT(($J$14)*((1/$H$7)+(1/$H$8))))</f>
        <v>3.8574452763252562</v>
      </c>
      <c r="J32" s="49">
        <f>IF(G32="","",$H32+TINV($H$20,$I$14)*SQRT(($J$14)*((1/$H$7)+(1/$H$8))))</f>
        <v>9.802554723674755</v>
      </c>
      <c r="K32" s="52" t="str">
        <f t="shared" si="0"/>
        <v>***Means are different***</v>
      </c>
      <c r="L32" s="65"/>
    </row>
    <row r="33" spans="1:12" ht="12.75">
      <c r="A33" s="44"/>
      <c r="B33" s="45"/>
      <c r="C33" s="45"/>
      <c r="D33" s="45"/>
      <c r="E33" s="43"/>
      <c r="G33" s="69" t="str">
        <f>IF(OR(H9=0,H5=0),"",CONCATENATE(G5," to ",G9))</f>
        <v>Group A to Group E</v>
      </c>
      <c r="H33" s="49">
        <f>IF(G33="","",ABS($J$5-$J$9))</f>
        <v>0.8891999999999793</v>
      </c>
      <c r="I33" s="49">
        <f>IF(G33="","",$H33-TINV($H$20,$I$14)*SQRT(($J$14)*((1/$H$5)+(1/$H$9))))</f>
        <v>-2.6778656684097193</v>
      </c>
      <c r="J33" s="49">
        <f>IF(G33="","",$H33+TINV($H$20,$I$14)*SQRT(($J$14)*((1/$H$5)+(1/$H$9))))</f>
        <v>4.456265668409678</v>
      </c>
      <c r="K33" s="52" t="str">
        <f t="shared" si="0"/>
        <v>    - no difference -</v>
      </c>
      <c r="L33" s="65"/>
    </row>
    <row r="34" spans="1:12" ht="12.75">
      <c r="A34" s="40"/>
      <c r="B34" s="41"/>
      <c r="C34" s="41"/>
      <c r="D34" s="41"/>
      <c r="E34" s="46"/>
      <c r="G34" s="69" t="str">
        <f>IF(OR(H9=0,H6=0),"",CONCATENATE(G6," to ",G9))</f>
        <v>Group B to Group E</v>
      </c>
      <c r="H34" s="49">
        <f>IF(G34="","",ABS($J$6-$J$9))</f>
        <v>2.029</v>
      </c>
      <c r="I34" s="49">
        <f>IF(G34="","",$H34-TINV($H$20,$I$14)*SQRT(($J$14)*((1/$H$6)+(1/$H$9))))</f>
        <v>-1.611621152751491</v>
      </c>
      <c r="J34" s="49">
        <f>IF(G34="","",$H34+TINV($H$20,$I$14)*SQRT(($J$14)*((1/$H$6)+(1/$H$9))))</f>
        <v>5.669621152751491</v>
      </c>
      <c r="K34" s="52" t="str">
        <f t="shared" si="0"/>
        <v>    - no difference -</v>
      </c>
      <c r="L34" s="65"/>
    </row>
    <row r="35" spans="1:12" ht="12.75">
      <c r="A35" s="40"/>
      <c r="B35" s="41"/>
      <c r="C35" s="41"/>
      <c r="D35" s="41"/>
      <c r="E35" s="46"/>
      <c r="G35" s="69" t="str">
        <f>IF(OR(H9=0,H7=0),"",CONCATENATE(G7," to ",G9))</f>
        <v>Group C to Group E</v>
      </c>
      <c r="H35" s="49">
        <f>IF(G35="","",ABS($J$7-$J$9))</f>
        <v>8.434000000000019</v>
      </c>
      <c r="I35" s="49">
        <f>IF(G35="","",$H35-TINV($H$20,$I$14)*SQRT(($J$14)*((1/$H$7)+(1/$H$9))))</f>
        <v>4.67398264147816</v>
      </c>
      <c r="J35" s="49">
        <f>IF(G35="","",$H35+TINV($H$20,$I$14)*SQRT(($J$14)*((1/$H$7)+(1/$H$9))))</f>
        <v>12.194017358521878</v>
      </c>
      <c r="K35" s="52" t="str">
        <f t="shared" si="0"/>
        <v>***Means are different***</v>
      </c>
      <c r="L35" s="65"/>
    </row>
    <row r="36" spans="1:12" ht="13.5" thickBot="1">
      <c r="A36" s="40"/>
      <c r="B36" s="41"/>
      <c r="C36" s="41"/>
      <c r="D36" s="41"/>
      <c r="E36" s="46"/>
      <c r="G36" s="70" t="str">
        <f>IF(OR(H9=0,H8=0),"",CONCATENATE(G8," to ",G9))</f>
        <v>Group D to Group E</v>
      </c>
      <c r="H36" s="50">
        <f>IF(G36="","",ABS($J$8-$J$9))</f>
        <v>1.6040000000000134</v>
      </c>
      <c r="I36" s="50">
        <f>IF(G36="","",$H36-TINV($H$20,$I$14)*SQRT(($J$14)*((1/$H$8)+(1/$H$9))))</f>
        <v>-2.384100657384892</v>
      </c>
      <c r="J36" s="50">
        <f>IF(G36="","",$H36+TINV($H$20,$I$14)*SQRT(($J$14)*((1/$H$8)+(1/$H$9))))</f>
        <v>5.592100657384918</v>
      </c>
      <c r="K36" s="53" t="str">
        <f t="shared" si="0"/>
        <v>    - no difference -</v>
      </c>
      <c r="L36" s="66"/>
    </row>
    <row r="37" spans="1:5" ht="12.75">
      <c r="A37" s="40"/>
      <c r="B37" s="41"/>
      <c r="C37" s="41"/>
      <c r="D37" s="41"/>
      <c r="E37" s="46"/>
    </row>
    <row r="38" spans="1:5" ht="12.75">
      <c r="A38" s="44"/>
      <c r="B38" s="45"/>
      <c r="C38" s="45"/>
      <c r="D38" s="41"/>
      <c r="E38" s="46"/>
    </row>
    <row r="39" spans="1:5" ht="12.75">
      <c r="A39" s="40"/>
      <c r="B39" s="41"/>
      <c r="C39" s="41"/>
      <c r="D39" s="41"/>
      <c r="E39" s="46"/>
    </row>
    <row r="40" spans="1:5" ht="12.75">
      <c r="A40" s="40"/>
      <c r="B40" s="41"/>
      <c r="C40" s="41"/>
      <c r="D40" s="41"/>
      <c r="E40" s="46"/>
    </row>
    <row r="41" spans="1:5" ht="12.75">
      <c r="A41" s="40"/>
      <c r="B41" s="41"/>
      <c r="C41" s="41"/>
      <c r="D41" s="41"/>
      <c r="E41" s="46"/>
    </row>
    <row r="42" spans="1:5" ht="12.75">
      <c r="A42" s="40"/>
      <c r="B42" s="41"/>
      <c r="C42" s="41"/>
      <c r="D42" s="41"/>
      <c r="E42" s="46"/>
    </row>
    <row r="43" spans="1:5" ht="12.75">
      <c r="A43" s="40"/>
      <c r="B43" s="45"/>
      <c r="C43" s="41"/>
      <c r="D43" s="41"/>
      <c r="E43" s="46"/>
    </row>
    <row r="44" spans="1:5" ht="12.75">
      <c r="A44" s="40"/>
      <c r="B44" s="41"/>
      <c r="C44" s="41"/>
      <c r="D44" s="41"/>
      <c r="E44" s="46"/>
    </row>
    <row r="45" spans="1:5" ht="13.5" thickBot="1">
      <c r="A45" s="40"/>
      <c r="B45" s="41"/>
      <c r="C45" s="41"/>
      <c r="D45" s="41"/>
      <c r="E45" s="46"/>
    </row>
    <row r="46" spans="1:10" ht="14.25" thickBot="1">
      <c r="A46" s="40"/>
      <c r="B46" s="41"/>
      <c r="C46" s="41"/>
      <c r="D46" s="41"/>
      <c r="E46" s="46"/>
      <c r="H46" s="29" t="s">
        <v>34</v>
      </c>
      <c r="I46" s="62"/>
      <c r="J46" s="59"/>
    </row>
    <row r="47" spans="1:5" ht="12.75">
      <c r="A47" s="40"/>
      <c r="B47" s="41"/>
      <c r="C47" s="41"/>
      <c r="D47" s="41"/>
      <c r="E47" s="46"/>
    </row>
    <row r="48" spans="1:5" ht="12.75">
      <c r="A48" s="40"/>
      <c r="B48" s="45"/>
      <c r="C48" s="41"/>
      <c r="D48" s="41"/>
      <c r="E48" s="46"/>
    </row>
    <row r="49" spans="1:5" ht="12.75">
      <c r="A49" s="40"/>
      <c r="B49" s="41"/>
      <c r="C49" s="41"/>
      <c r="D49" s="41"/>
      <c r="E49" s="46"/>
    </row>
    <row r="50" spans="1:5" ht="12.75">
      <c r="A50" s="44"/>
      <c r="B50" s="41"/>
      <c r="C50" s="41"/>
      <c r="D50" s="41"/>
      <c r="E50" s="46"/>
    </row>
    <row r="51" spans="1:5" ht="12.75">
      <c r="A51" s="40"/>
      <c r="B51" s="41"/>
      <c r="C51" s="41"/>
      <c r="D51" s="41"/>
      <c r="E51" s="46"/>
    </row>
    <row r="52" spans="1:5" ht="12.75">
      <c r="A52" s="40"/>
      <c r="B52" s="41"/>
      <c r="C52" s="41"/>
      <c r="D52" s="41"/>
      <c r="E52" s="46"/>
    </row>
    <row r="53" spans="1:5" ht="12.75">
      <c r="A53" s="40"/>
      <c r="B53" s="41"/>
      <c r="C53" s="41"/>
      <c r="D53" s="41"/>
      <c r="E53" s="43"/>
    </row>
    <row r="54" spans="1:5" ht="12.75">
      <c r="A54" s="40"/>
      <c r="B54" s="41"/>
      <c r="C54" s="41"/>
      <c r="D54" s="41"/>
      <c r="E54" s="42"/>
    </row>
    <row r="55" spans="1:5" ht="12.75">
      <c r="A55" s="40"/>
      <c r="B55" s="41"/>
      <c r="C55" s="41"/>
      <c r="D55" s="41"/>
      <c r="E55" s="43"/>
    </row>
    <row r="56" spans="1:5" ht="12.75">
      <c r="A56" s="44"/>
      <c r="B56" s="45"/>
      <c r="C56" s="45"/>
      <c r="D56" s="45"/>
      <c r="E56" s="43"/>
    </row>
    <row r="57" spans="1:5" ht="12.75">
      <c r="A57" s="40"/>
      <c r="B57" s="41"/>
      <c r="C57" s="41"/>
      <c r="D57" s="41"/>
      <c r="E57" s="46"/>
    </row>
    <row r="58" spans="1:5" ht="12.75">
      <c r="A58" s="40"/>
      <c r="B58" s="41"/>
      <c r="C58" s="41"/>
      <c r="D58" s="41"/>
      <c r="E58" s="46"/>
    </row>
    <row r="59" spans="1:5" ht="12.75">
      <c r="A59" s="40"/>
      <c r="B59" s="41"/>
      <c r="C59" s="41"/>
      <c r="D59" s="41"/>
      <c r="E59" s="46"/>
    </row>
    <row r="60" spans="1:5" ht="12.75">
      <c r="A60" s="40"/>
      <c r="B60" s="41"/>
      <c r="C60" s="41"/>
      <c r="D60" s="41"/>
      <c r="E60" s="43"/>
    </row>
    <row r="61" spans="1:5" ht="12.75">
      <c r="A61" s="40"/>
      <c r="B61" s="41"/>
      <c r="C61" s="41"/>
      <c r="D61" s="41"/>
      <c r="E61" s="42"/>
    </row>
    <row r="62" spans="1:5" ht="12.75">
      <c r="A62" s="40"/>
      <c r="B62" s="41"/>
      <c r="C62" s="41"/>
      <c r="D62" s="41"/>
      <c r="E62" s="43"/>
    </row>
    <row r="63" spans="1:5" ht="12.75">
      <c r="A63" s="44"/>
      <c r="B63" s="45"/>
      <c r="C63" s="45"/>
      <c r="D63" s="45"/>
      <c r="E63" s="43"/>
    </row>
    <row r="64" spans="1:5" ht="12.75">
      <c r="A64" s="40"/>
      <c r="B64" s="41"/>
      <c r="C64" s="41"/>
      <c r="D64" s="41"/>
      <c r="E64" s="46"/>
    </row>
    <row r="65" spans="1:5" ht="12.75">
      <c r="A65" s="40"/>
      <c r="B65" s="41"/>
      <c r="C65" s="41"/>
      <c r="D65" s="41"/>
      <c r="E65" s="46"/>
    </row>
    <row r="66" spans="1:5" ht="12.75">
      <c r="A66" s="40"/>
      <c r="B66" s="41"/>
      <c r="C66" s="41"/>
      <c r="D66" s="41"/>
      <c r="E66" s="46"/>
    </row>
    <row r="67" spans="1:5" ht="12.75">
      <c r="A67" s="40"/>
      <c r="B67" s="41"/>
      <c r="C67" s="41"/>
      <c r="D67" s="41"/>
      <c r="E67" s="46"/>
    </row>
    <row r="68" spans="1:5" ht="12.75">
      <c r="A68" s="44"/>
      <c r="B68" s="45"/>
      <c r="C68" s="45"/>
      <c r="D68" s="41"/>
      <c r="E68" s="46"/>
    </row>
    <row r="69" spans="1:5" ht="12.75">
      <c r="A69" s="40"/>
      <c r="B69" s="41"/>
      <c r="C69" s="41"/>
      <c r="D69" s="41"/>
      <c r="E69" s="46"/>
    </row>
    <row r="70" spans="1:5" ht="12.75">
      <c r="A70" s="40"/>
      <c r="B70" s="41"/>
      <c r="C70" s="41"/>
      <c r="D70" s="41"/>
      <c r="E70" s="46"/>
    </row>
    <row r="71" spans="1:5" ht="12.75">
      <c r="A71" s="40"/>
      <c r="B71" s="41"/>
      <c r="C71" s="41"/>
      <c r="D71" s="41"/>
      <c r="E71" s="46"/>
    </row>
    <row r="72" spans="1:5" ht="12.75">
      <c r="A72" s="40"/>
      <c r="B72" s="41"/>
      <c r="C72" s="41"/>
      <c r="D72" s="41"/>
      <c r="E72" s="46"/>
    </row>
    <row r="73" spans="1:5" ht="12.75">
      <c r="A73" s="40"/>
      <c r="B73" s="45"/>
      <c r="C73" s="41"/>
      <c r="D73" s="41"/>
      <c r="E73" s="46"/>
    </row>
    <row r="74" spans="1:5" ht="12.75">
      <c r="A74" s="40"/>
      <c r="B74" s="41"/>
      <c r="C74" s="41"/>
      <c r="D74" s="41"/>
      <c r="E74" s="46"/>
    </row>
    <row r="75" spans="1:5" ht="12.75">
      <c r="A75" s="40"/>
      <c r="B75" s="41"/>
      <c r="C75" s="41"/>
      <c r="D75" s="41"/>
      <c r="E75" s="46"/>
    </row>
    <row r="76" spans="1:5" ht="12.75">
      <c r="A76" s="40"/>
      <c r="B76" s="41"/>
      <c r="C76" s="41"/>
      <c r="D76" s="41"/>
      <c r="E76" s="46"/>
    </row>
    <row r="77" spans="1:5" ht="12.75">
      <c r="A77" s="40"/>
      <c r="B77" s="41"/>
      <c r="C77" s="41"/>
      <c r="D77" s="41"/>
      <c r="E77" s="46"/>
    </row>
    <row r="78" spans="1:5" ht="12.75">
      <c r="A78" s="40"/>
      <c r="B78" s="45"/>
      <c r="C78" s="41"/>
      <c r="D78" s="41"/>
      <c r="E78" s="46"/>
    </row>
    <row r="79" spans="1:5" ht="12.75">
      <c r="A79" s="40"/>
      <c r="B79" s="41"/>
      <c r="C79" s="41"/>
      <c r="D79" s="41"/>
      <c r="E79" s="46"/>
    </row>
    <row r="80" spans="1:5" ht="12.75">
      <c r="A80" s="44"/>
      <c r="B80" s="41"/>
      <c r="C80" s="41"/>
      <c r="D80" s="41"/>
      <c r="E80" s="46"/>
    </row>
    <row r="81" spans="1:5" ht="12.75">
      <c r="A81" s="40"/>
      <c r="B81" s="41"/>
      <c r="C81" s="41"/>
      <c r="D81" s="41"/>
      <c r="E81" s="46"/>
    </row>
    <row r="82" spans="1:5" ht="12.75">
      <c r="A82" s="40"/>
      <c r="B82" s="41"/>
      <c r="C82" s="41"/>
      <c r="D82" s="41"/>
      <c r="E82" s="46"/>
    </row>
    <row r="83" spans="1:5" ht="12.75">
      <c r="A83" s="40"/>
      <c r="B83" s="41"/>
      <c r="C83" s="41"/>
      <c r="D83" s="41"/>
      <c r="E83" s="43"/>
    </row>
    <row r="84" spans="1:5" ht="12.75">
      <c r="A84" s="40"/>
      <c r="B84" s="41"/>
      <c r="C84" s="41"/>
      <c r="D84" s="41"/>
      <c r="E84" s="42"/>
    </row>
    <row r="85" spans="1:5" ht="12.75">
      <c r="A85" s="40"/>
      <c r="B85" s="41"/>
      <c r="C85" s="41"/>
      <c r="D85" s="41"/>
      <c r="E85" s="43"/>
    </row>
    <row r="86" spans="1:5" ht="12.75">
      <c r="A86" s="44"/>
      <c r="B86" s="45"/>
      <c r="C86" s="45"/>
      <c r="D86" s="45"/>
      <c r="E86" s="43"/>
    </row>
    <row r="87" spans="1:5" ht="12.75">
      <c r="A87" s="40"/>
      <c r="B87" s="41"/>
      <c r="C87" s="41"/>
      <c r="D87" s="41"/>
      <c r="E87" s="46"/>
    </row>
    <row r="88" spans="1:5" ht="12.75">
      <c r="A88" s="40"/>
      <c r="B88" s="41"/>
      <c r="C88" s="41"/>
      <c r="D88" s="41"/>
      <c r="E88" s="46"/>
    </row>
    <row r="89" spans="1:5" ht="12.75">
      <c r="A89" s="40"/>
      <c r="B89" s="41"/>
      <c r="C89" s="41"/>
      <c r="D89" s="41"/>
      <c r="E89" s="46"/>
    </row>
    <row r="90" spans="1:5" ht="12.75">
      <c r="A90" s="40"/>
      <c r="B90" s="41"/>
      <c r="C90" s="41"/>
      <c r="D90" s="41"/>
      <c r="E90" s="46"/>
    </row>
    <row r="91" spans="1:5" ht="12.75">
      <c r="A91" s="44"/>
      <c r="B91" s="45"/>
      <c r="C91" s="45"/>
      <c r="D91" s="41"/>
      <c r="E91" s="46"/>
    </row>
    <row r="92" spans="1:5" ht="12.75">
      <c r="A92" s="40"/>
      <c r="B92" s="41"/>
      <c r="C92" s="41"/>
      <c r="D92" s="41"/>
      <c r="E92" s="46"/>
    </row>
    <row r="93" spans="1:5" ht="12.75">
      <c r="A93" s="40"/>
      <c r="B93" s="41"/>
      <c r="C93" s="41"/>
      <c r="D93" s="41"/>
      <c r="E93" s="46"/>
    </row>
    <row r="94" spans="1:5" ht="12.75">
      <c r="A94" s="40"/>
      <c r="B94" s="41"/>
      <c r="C94" s="41"/>
      <c r="D94" s="41"/>
      <c r="E94" s="46"/>
    </row>
    <row r="95" spans="1:5" ht="12.75">
      <c r="A95" s="40"/>
      <c r="B95" s="41"/>
      <c r="C95" s="41"/>
      <c r="D95" s="41"/>
      <c r="E95" s="46"/>
    </row>
    <row r="96" spans="1:5" ht="12.75">
      <c r="A96" s="40"/>
      <c r="B96" s="45"/>
      <c r="C96" s="41"/>
      <c r="D96" s="41"/>
      <c r="E96" s="46"/>
    </row>
    <row r="97" spans="1:5" ht="12.75">
      <c r="A97" s="40"/>
      <c r="B97" s="41"/>
      <c r="C97" s="41"/>
      <c r="D97" s="41"/>
      <c r="E97" s="46"/>
    </row>
    <row r="98" spans="1:5" ht="12.75">
      <c r="A98" s="40"/>
      <c r="B98" s="41"/>
      <c r="C98" s="41"/>
      <c r="D98" s="41"/>
      <c r="E98" s="46"/>
    </row>
    <row r="99" spans="1:5" ht="12.75">
      <c r="A99" s="40"/>
      <c r="B99" s="41"/>
      <c r="C99" s="41"/>
      <c r="D99" s="41"/>
      <c r="E99" s="46"/>
    </row>
    <row r="100" spans="1:5" ht="12.75">
      <c r="A100" s="40"/>
      <c r="B100" s="41"/>
      <c r="C100" s="41"/>
      <c r="D100" s="41"/>
      <c r="E100" s="46"/>
    </row>
    <row r="101" spans="1:5" ht="12.75">
      <c r="A101" s="40"/>
      <c r="B101" s="45"/>
      <c r="C101" s="41"/>
      <c r="D101" s="41"/>
      <c r="E101" s="46"/>
    </row>
    <row r="102" spans="1:5" ht="12.75">
      <c r="A102" s="40"/>
      <c r="B102" s="41"/>
      <c r="C102" s="41"/>
      <c r="D102" s="41"/>
      <c r="E102" s="46"/>
    </row>
    <row r="103" spans="1:5" ht="12.75">
      <c r="A103" s="44"/>
      <c r="B103" s="41"/>
      <c r="C103" s="41"/>
      <c r="D103" s="41"/>
      <c r="E103" s="46"/>
    </row>
    <row r="104" spans="1:5" ht="12.75">
      <c r="A104" s="40"/>
      <c r="B104" s="41"/>
      <c r="C104" s="41"/>
      <c r="D104" s="41"/>
      <c r="E104" s="46"/>
    </row>
    <row r="105" spans="1:5" ht="12.75">
      <c r="A105" s="40"/>
      <c r="B105" s="41"/>
      <c r="C105" s="41"/>
      <c r="D105" s="41"/>
      <c r="E105" s="46"/>
    </row>
    <row r="106" spans="1:5" ht="12.75">
      <c r="A106" s="40"/>
      <c r="B106" s="41"/>
      <c r="C106" s="41"/>
      <c r="D106" s="41"/>
      <c r="E106" s="43"/>
    </row>
    <row r="107" spans="1:5" ht="12.75">
      <c r="A107" s="40"/>
      <c r="B107" s="41"/>
      <c r="C107" s="41"/>
      <c r="D107" s="41"/>
      <c r="E107" s="43"/>
    </row>
    <row r="108" spans="1:5" ht="12.75">
      <c r="A108" s="40"/>
      <c r="B108" s="41"/>
      <c r="C108" s="41"/>
      <c r="D108" s="41"/>
      <c r="E108" s="42"/>
    </row>
    <row r="109" spans="1:5" ht="12.75">
      <c r="A109" s="40"/>
      <c r="B109" s="41"/>
      <c r="C109" s="41"/>
      <c r="D109" s="41"/>
      <c r="E109" s="43"/>
    </row>
    <row r="110" spans="1:5" ht="12.75">
      <c r="A110" s="44"/>
      <c r="B110" s="45"/>
      <c r="C110" s="45"/>
      <c r="D110" s="45"/>
      <c r="E110" s="43"/>
    </row>
    <row r="111" spans="1:5" ht="12.75">
      <c r="A111" s="40"/>
      <c r="B111" s="41"/>
      <c r="C111" s="41"/>
      <c r="D111" s="41"/>
      <c r="E111" s="46"/>
    </row>
    <row r="112" spans="1:5" ht="12.75">
      <c r="A112" s="40"/>
      <c r="B112" s="41"/>
      <c r="C112" s="41"/>
      <c r="D112" s="41"/>
      <c r="E112" s="46"/>
    </row>
    <row r="113" spans="1:5" ht="12.75">
      <c r="A113" s="40"/>
      <c r="B113" s="41"/>
      <c r="C113" s="41"/>
      <c r="D113" s="41"/>
      <c r="E113" s="46"/>
    </row>
    <row r="114" spans="1:5" ht="12.75">
      <c r="A114" s="40"/>
      <c r="B114" s="41"/>
      <c r="C114" s="41"/>
      <c r="D114" s="41"/>
      <c r="E114" s="46"/>
    </row>
    <row r="115" spans="1:5" ht="12.75">
      <c r="A115" s="44"/>
      <c r="B115" s="45"/>
      <c r="C115" s="45"/>
      <c r="D115" s="41"/>
      <c r="E115" s="46"/>
    </row>
    <row r="116" spans="1:5" ht="12.75">
      <c r="A116" s="40"/>
      <c r="B116" s="41"/>
      <c r="C116" s="41"/>
      <c r="D116" s="41"/>
      <c r="E116" s="46"/>
    </row>
    <row r="117" spans="1:5" ht="12.75">
      <c r="A117" s="40"/>
      <c r="B117" s="41"/>
      <c r="C117" s="41"/>
      <c r="D117" s="41"/>
      <c r="E117" s="46"/>
    </row>
    <row r="118" spans="1:5" ht="12.75">
      <c r="A118" s="40"/>
      <c r="B118" s="41"/>
      <c r="C118" s="41"/>
      <c r="D118" s="41"/>
      <c r="E118" s="46"/>
    </row>
    <row r="119" spans="1:5" ht="12.75">
      <c r="A119" s="40"/>
      <c r="B119" s="41"/>
      <c r="C119" s="41"/>
      <c r="D119" s="41"/>
      <c r="E119" s="46"/>
    </row>
    <row r="120" spans="1:5" ht="12.75">
      <c r="A120" s="40"/>
      <c r="B120" s="45"/>
      <c r="C120" s="41"/>
      <c r="D120" s="41"/>
      <c r="E120" s="46"/>
    </row>
    <row r="121" spans="1:5" ht="12.75">
      <c r="A121" s="40"/>
      <c r="B121" s="41"/>
      <c r="C121" s="41"/>
      <c r="D121" s="41"/>
      <c r="E121" s="46"/>
    </row>
    <row r="122" spans="1:5" ht="12.75">
      <c r="A122" s="40"/>
      <c r="B122" s="41"/>
      <c r="C122" s="41"/>
      <c r="D122" s="41"/>
      <c r="E122" s="46"/>
    </row>
    <row r="123" spans="1:5" ht="12.75">
      <c r="A123" s="40"/>
      <c r="B123" s="41"/>
      <c r="C123" s="41"/>
      <c r="D123" s="41"/>
      <c r="E123" s="46"/>
    </row>
    <row r="124" spans="1:5" ht="12.75">
      <c r="A124" s="40"/>
      <c r="B124" s="41"/>
      <c r="C124" s="41"/>
      <c r="D124" s="41"/>
      <c r="E124" s="46"/>
    </row>
    <row r="125" spans="1:5" ht="12.75">
      <c r="A125" s="40"/>
      <c r="B125" s="45"/>
      <c r="C125" s="41"/>
      <c r="D125" s="41"/>
      <c r="E125" s="46"/>
    </row>
    <row r="126" spans="1:5" ht="12.75">
      <c r="A126" s="40"/>
      <c r="B126" s="41"/>
      <c r="C126" s="41"/>
      <c r="D126" s="41"/>
      <c r="E126" s="46"/>
    </row>
    <row r="127" spans="1:5" ht="12.75">
      <c r="A127" s="44"/>
      <c r="B127" s="41"/>
      <c r="C127" s="41"/>
      <c r="D127" s="41"/>
      <c r="E127" s="46"/>
    </row>
    <row r="128" spans="1:5" ht="12.75">
      <c r="A128" s="40"/>
      <c r="B128" s="41"/>
      <c r="C128" s="41"/>
      <c r="D128" s="41"/>
      <c r="E128" s="46"/>
    </row>
    <row r="129" spans="1:5" ht="12.75">
      <c r="A129" s="40"/>
      <c r="B129" s="41"/>
      <c r="C129" s="41"/>
      <c r="D129" s="41"/>
      <c r="E129" s="46"/>
    </row>
    <row r="130" spans="1:5" ht="12.75">
      <c r="A130" s="40"/>
      <c r="B130" s="41"/>
      <c r="C130" s="41"/>
      <c r="D130" s="41"/>
      <c r="E130" s="43"/>
    </row>
    <row r="131" spans="1:5" ht="12.75">
      <c r="A131" s="40"/>
      <c r="B131" s="41"/>
      <c r="C131" s="41"/>
      <c r="D131" s="41"/>
      <c r="E131" s="42"/>
    </row>
    <row r="132" spans="1:5" ht="12.75">
      <c r="A132" s="40"/>
      <c r="B132" s="41"/>
      <c r="C132" s="41"/>
      <c r="D132" s="41"/>
      <c r="E132" s="43"/>
    </row>
    <row r="133" spans="1:5" ht="12.75">
      <c r="A133" s="44"/>
      <c r="B133" s="45"/>
      <c r="C133" s="45"/>
      <c r="D133" s="45"/>
      <c r="E133" s="43"/>
    </row>
    <row r="134" spans="1:5" ht="12.75">
      <c r="A134" s="40"/>
      <c r="B134" s="41"/>
      <c r="C134" s="41"/>
      <c r="D134" s="41"/>
      <c r="E134" s="46"/>
    </row>
    <row r="135" spans="1:5" ht="12.75">
      <c r="A135" s="40"/>
      <c r="B135" s="41"/>
      <c r="C135" s="41"/>
      <c r="D135" s="41"/>
      <c r="E135" s="46"/>
    </row>
    <row r="136" spans="1:5" ht="12.75">
      <c r="A136" s="40"/>
      <c r="B136" s="41"/>
      <c r="C136" s="41"/>
      <c r="D136" s="41"/>
      <c r="E136" s="46"/>
    </row>
    <row r="137" spans="1:5" ht="12.75">
      <c r="A137" s="40"/>
      <c r="B137" s="41"/>
      <c r="C137" s="41"/>
      <c r="D137" s="41"/>
      <c r="E137" s="46"/>
    </row>
    <row r="138" spans="1:5" ht="12.75">
      <c r="A138" s="44"/>
      <c r="B138" s="45"/>
      <c r="C138" s="45"/>
      <c r="D138" s="41"/>
      <c r="E138" s="46"/>
    </row>
    <row r="139" spans="1:5" ht="12.75">
      <c r="A139" s="40"/>
      <c r="B139" s="41"/>
      <c r="C139" s="41"/>
      <c r="D139" s="41"/>
      <c r="E139" s="46"/>
    </row>
    <row r="140" spans="1:5" ht="12.75">
      <c r="A140" s="40"/>
      <c r="B140" s="41"/>
      <c r="C140" s="41"/>
      <c r="D140" s="41"/>
      <c r="E140" s="46"/>
    </row>
    <row r="141" spans="1:5" ht="12.75">
      <c r="A141" s="40"/>
      <c r="B141" s="41"/>
      <c r="C141" s="41"/>
      <c r="D141" s="41"/>
      <c r="E141" s="46"/>
    </row>
    <row r="142" spans="1:5" ht="12.75">
      <c r="A142" s="40"/>
      <c r="B142" s="41"/>
      <c r="C142" s="41"/>
      <c r="D142" s="41"/>
      <c r="E142" s="46"/>
    </row>
    <row r="143" spans="1:5" ht="12.75">
      <c r="A143" s="40"/>
      <c r="B143" s="45"/>
      <c r="C143" s="41"/>
      <c r="D143" s="41"/>
      <c r="E143" s="46"/>
    </row>
    <row r="144" spans="1:5" ht="12.75">
      <c r="A144" s="40"/>
      <c r="B144" s="41"/>
      <c r="C144" s="41"/>
      <c r="D144" s="41"/>
      <c r="E144" s="46"/>
    </row>
    <row r="145" spans="1:5" ht="12.75">
      <c r="A145" s="40"/>
      <c r="B145" s="41"/>
      <c r="C145" s="41"/>
      <c r="D145" s="41"/>
      <c r="E145" s="46"/>
    </row>
    <row r="146" spans="1:5" ht="12.75">
      <c r="A146" s="40"/>
      <c r="B146" s="41"/>
      <c r="C146" s="41"/>
      <c r="D146" s="41"/>
      <c r="E146" s="46"/>
    </row>
    <row r="147" spans="1:5" ht="12.75">
      <c r="A147" s="40"/>
      <c r="B147" s="41"/>
      <c r="C147" s="41"/>
      <c r="D147" s="41"/>
      <c r="E147" s="46"/>
    </row>
    <row r="148" spans="1:5" ht="12.75">
      <c r="A148" s="40"/>
      <c r="B148" s="45"/>
      <c r="C148" s="41"/>
      <c r="D148" s="41"/>
      <c r="E148" s="46"/>
    </row>
    <row r="149" spans="1:5" ht="12.75">
      <c r="A149" s="40"/>
      <c r="B149" s="41"/>
      <c r="C149" s="41"/>
      <c r="D149" s="41"/>
      <c r="E149" s="46"/>
    </row>
    <row r="150" spans="1:5" ht="12.75">
      <c r="A150" s="44"/>
      <c r="B150" s="41"/>
      <c r="C150" s="41"/>
      <c r="D150" s="41"/>
      <c r="E150" s="46"/>
    </row>
    <row r="151" spans="1:5" ht="12.75">
      <c r="A151" s="40"/>
      <c r="B151" s="41"/>
      <c r="C151" s="41"/>
      <c r="D151" s="41"/>
      <c r="E151" s="46"/>
    </row>
    <row r="152" spans="1:5" ht="12.75">
      <c r="A152" s="40"/>
      <c r="B152" s="41"/>
      <c r="C152" s="41"/>
      <c r="D152" s="41"/>
      <c r="E152" s="46"/>
    </row>
    <row r="153" spans="1:5" ht="12.75">
      <c r="A153" s="40"/>
      <c r="B153" s="41"/>
      <c r="C153" s="41"/>
      <c r="D153" s="41"/>
      <c r="E153" s="46"/>
    </row>
  </sheetData>
  <sheetProtection password="87CD" sheet="1" formatCells="0" formatColumns="0" formatRows="0" insertColumns="0" insertRows="0" insertHyperlinks="0" deleteColumns="0" deleteRows="0" sort="0" autoFilter="0" pivotTables="0"/>
  <mergeCells count="2">
    <mergeCell ref="K25:L25"/>
    <mergeCell ref="K26:L26"/>
  </mergeCells>
  <dataValidations count="1">
    <dataValidation type="decimal" allowBlank="1" showInputMessage="1" showErrorMessage="1" sqref="H20">
      <formula1>0</formula1>
      <formula2>1</formula2>
    </dataValidation>
  </dataValidations>
  <printOptions/>
  <pageMargins left="0.75" right="0.75" top="1" bottom="1" header="0.5" footer="0.5"/>
  <pageSetup fitToHeight="1" fitToWidth="1" horizontalDpi="300" verticalDpi="300" orientation="landscape" scale="84" r:id="rId3"/>
  <headerFooter alignWithMargins="0">
    <oddHeader>&amp;C&amp;A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FCCJ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Mirabella</dc:creator>
  <cp:keywords/>
  <dc:description/>
  <cp:lastModifiedBy>Home-B297-2.4</cp:lastModifiedBy>
  <cp:lastPrinted>2003-02-19T06:56:17Z</cp:lastPrinted>
  <dcterms:created xsi:type="dcterms:W3CDTF">2002-07-26T20:15:29Z</dcterms:created>
  <dcterms:modified xsi:type="dcterms:W3CDTF">2018-08-03T20:37:26Z</dcterms:modified>
  <cp:category/>
  <cp:version/>
  <cp:contentType/>
  <cp:contentStatus/>
</cp:coreProperties>
</file>